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5180" windowHeight="8835" activeTab="0"/>
  </bookViews>
  <sheets>
    <sheet name="Einrohr" sheetId="1" r:id="rId1"/>
  </sheets>
  <definedNames/>
  <calcPr fullCalcOnLoad="1"/>
</workbook>
</file>

<file path=xl/sharedStrings.xml><?xml version="1.0" encoding="utf-8"?>
<sst xmlns="http://schemas.openxmlformats.org/spreadsheetml/2006/main" count="142" uniqueCount="24">
  <si>
    <r>
      <t>u</t>
    </r>
    <r>
      <rPr>
        <vertAlign val="subscript"/>
        <sz val="10"/>
        <rFont val="Arial"/>
        <family val="2"/>
      </rPr>
      <t>VL</t>
    </r>
  </si>
  <si>
    <r>
      <t>u</t>
    </r>
    <r>
      <rPr>
        <vertAlign val="subscript"/>
        <sz val="10"/>
        <rFont val="Arial"/>
        <family val="2"/>
      </rPr>
      <t>RL</t>
    </r>
  </si>
  <si>
    <r>
      <t>Q</t>
    </r>
    <r>
      <rPr>
        <vertAlign val="subscript"/>
        <sz val="10"/>
        <rFont val="Arial"/>
        <family val="2"/>
      </rPr>
      <t>N</t>
    </r>
  </si>
  <si>
    <t>m</t>
  </si>
  <si>
    <t>kg/h</t>
  </si>
  <si>
    <t>W</t>
  </si>
  <si>
    <r>
      <t>S</t>
    </r>
    <r>
      <rPr>
        <sz val="10"/>
        <rFont val="Arial Punkt"/>
        <family val="2"/>
      </rPr>
      <t>Q</t>
    </r>
    <r>
      <rPr>
        <vertAlign val="subscript"/>
        <sz val="10"/>
        <rFont val="Arial"/>
        <family val="2"/>
      </rPr>
      <t>N</t>
    </r>
  </si>
  <si>
    <r>
      <t>m</t>
    </r>
    <r>
      <rPr>
        <vertAlign val="subscript"/>
        <sz val="10"/>
        <rFont val="Arial"/>
        <family val="2"/>
      </rPr>
      <t>Ring</t>
    </r>
  </si>
  <si>
    <t>Anteil des Massenstroms</t>
  </si>
  <si>
    <t>der durch die HK fließt</t>
  </si>
  <si>
    <t>n</t>
  </si>
  <si>
    <t>f</t>
  </si>
  <si>
    <r>
      <t>u</t>
    </r>
    <r>
      <rPr>
        <vertAlign val="subscript"/>
        <sz val="10"/>
        <rFont val="Arial"/>
        <family val="2"/>
      </rPr>
      <t>Raum</t>
    </r>
  </si>
  <si>
    <t>°C</t>
  </si>
  <si>
    <t>Auszuwählender HK aus</t>
  </si>
  <si>
    <t>90/70/20 Tabelle</t>
  </si>
  <si>
    <r>
      <t>Q</t>
    </r>
    <r>
      <rPr>
        <vertAlign val="subscript"/>
        <sz val="10"/>
        <rFont val="Arial"/>
        <family val="2"/>
      </rPr>
      <t>HK</t>
    </r>
  </si>
  <si>
    <t>gewählter HK:</t>
  </si>
  <si>
    <t>Bl / BH / BT</t>
  </si>
  <si>
    <t>Projekt:</t>
  </si>
  <si>
    <t>Datum:</t>
  </si>
  <si>
    <t>Kontrolle:</t>
  </si>
  <si>
    <t>Bearbeiter</t>
  </si>
  <si>
    <t>Auslegung von Einrohrheizungskreisen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</si>
</sst>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°\C"/>
    <numFmt numFmtId="173" formatCode="0.0"/>
    <numFmt numFmtId="174" formatCode="0.000"/>
    <numFmt numFmtId="175" formatCode="0\W"/>
    <numFmt numFmtId="176" formatCode="0.0\°\C"/>
  </numFmts>
  <fonts count="5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Arial Punkt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Dashed">
        <color indexed="12"/>
      </bottom>
    </border>
    <border>
      <left>
        <color indexed="63"/>
      </left>
      <right>
        <color indexed="63"/>
      </right>
      <top style="medium">
        <color indexed="10"/>
      </top>
      <bottom style="mediumDashed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 style="mediumDashed">
        <color indexed="12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Dashed">
        <color indexed="12"/>
      </bottom>
    </border>
    <border>
      <left>
        <color indexed="63"/>
      </left>
      <right>
        <color indexed="63"/>
      </right>
      <top>
        <color indexed="63"/>
      </top>
      <bottom style="mediumDashed">
        <color indexed="12"/>
      </bottom>
    </border>
    <border>
      <left>
        <color indexed="63"/>
      </left>
      <right style="mediumDashed">
        <color indexed="12"/>
      </right>
      <top style="medium"/>
      <bottom style="mediumDashed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>
        <color indexed="12"/>
      </left>
      <right style="medium">
        <color indexed="10"/>
      </right>
      <top>
        <color indexed="63"/>
      </top>
      <bottom style="mediumDashed">
        <color indexed="12"/>
      </bottom>
    </border>
    <border>
      <left style="thin"/>
      <right style="mediumDashed">
        <color indexed="12"/>
      </right>
      <top>
        <color indexed="63"/>
      </top>
      <bottom>
        <color indexed="63"/>
      </bottom>
    </border>
    <border>
      <left style="thin"/>
      <right style="mediumDashed">
        <color indexed="12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 style="mediumDashed">
        <color indexed="12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>
        <color indexed="12"/>
      </left>
      <right style="medium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/>
    </xf>
    <xf numFmtId="172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" fillId="2" borderId="16" xfId="0" applyFont="1" applyFill="1" applyBorder="1" applyAlignment="1">
      <alignment horizontal="right"/>
    </xf>
    <xf numFmtId="175" fontId="0" fillId="2" borderId="18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1" fillId="2" borderId="0" xfId="0" applyFont="1" applyFill="1" applyBorder="1" applyAlignment="1">
      <alignment/>
    </xf>
    <xf numFmtId="172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1" fillId="2" borderId="12" xfId="0" applyFont="1" applyFill="1" applyBorder="1" applyAlignment="1">
      <alignment/>
    </xf>
    <xf numFmtId="172" fontId="0" fillId="2" borderId="12" xfId="0" applyNumberFormat="1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9" fontId="0" fillId="2" borderId="25" xfId="0" applyNumberFormat="1" applyFill="1" applyBorder="1" applyAlignment="1" applyProtection="1">
      <alignment/>
      <protection locked="0"/>
    </xf>
    <xf numFmtId="14" fontId="0" fillId="2" borderId="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1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3" fillId="3" borderId="28" xfId="0" applyFont="1" applyFill="1" applyBorder="1" applyAlignment="1">
      <alignment horizontal="right"/>
    </xf>
    <xf numFmtId="0" fontId="0" fillId="3" borderId="29" xfId="0" applyFill="1" applyBorder="1" applyAlignment="1" applyProtection="1">
      <alignment/>
      <protection locked="0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3" fillId="3" borderId="31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32" xfId="0" applyFill="1" applyBorder="1" applyAlignment="1">
      <alignment/>
    </xf>
    <xf numFmtId="0" fontId="1" fillId="3" borderId="31" xfId="0" applyFont="1" applyFill="1" applyBorder="1" applyAlignment="1">
      <alignment horizontal="right"/>
    </xf>
    <xf numFmtId="0" fontId="0" fillId="3" borderId="0" xfId="0" applyFill="1" applyBorder="1" applyAlignment="1" applyProtection="1">
      <alignment/>
      <protection locked="0"/>
    </xf>
    <xf numFmtId="0" fontId="0" fillId="3" borderId="31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172" fontId="0" fillId="2" borderId="13" xfId="0" applyNumberFormat="1" applyFill="1" applyBorder="1" applyAlignment="1" applyProtection="1">
      <alignment/>
      <protection locked="0"/>
    </xf>
    <xf numFmtId="0" fontId="4" fillId="2" borderId="3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K4" sqref="K4"/>
    </sheetView>
  </sheetViews>
  <sheetFormatPr defaultColWidth="11.421875" defaultRowHeight="12.75"/>
  <cols>
    <col min="1" max="1" width="4.57421875" style="0" customWidth="1"/>
    <col min="2" max="2" width="4.8515625" style="0" customWidth="1"/>
    <col min="3" max="3" width="5.421875" style="0" customWidth="1"/>
    <col min="4" max="4" width="5.00390625" style="0" customWidth="1"/>
    <col min="5" max="5" width="6.28125" style="0" customWidth="1"/>
    <col min="6" max="6" width="6.57421875" style="0" customWidth="1"/>
    <col min="7" max="8" width="4.7109375" style="0" customWidth="1"/>
    <col min="9" max="9" width="5.8515625" style="0" customWidth="1"/>
    <col min="10" max="10" width="4.7109375" style="0" customWidth="1"/>
    <col min="11" max="11" width="7.8515625" style="0" customWidth="1"/>
    <col min="12" max="12" width="8.00390625" style="0" customWidth="1"/>
  </cols>
  <sheetData>
    <row r="1" spans="1:13" ht="16.5" customHeight="1">
      <c r="A1" s="66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 customHeight="1">
      <c r="A2" s="17" t="s">
        <v>19</v>
      </c>
      <c r="B2" s="4"/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</row>
    <row r="3" spans="1:13" ht="15.75" customHeight="1">
      <c r="A3" s="17" t="s">
        <v>20</v>
      </c>
      <c r="B3" s="4"/>
      <c r="C3" s="47"/>
      <c r="D3" s="38"/>
      <c r="E3" s="38"/>
      <c r="F3" s="38"/>
      <c r="G3" s="38"/>
      <c r="H3" s="38"/>
      <c r="I3" s="38"/>
      <c r="J3" s="38"/>
      <c r="K3" s="38"/>
      <c r="L3" s="38"/>
      <c r="M3" s="40"/>
    </row>
    <row r="4" spans="1:13" ht="15.75" customHeight="1">
      <c r="A4" s="17" t="s">
        <v>22</v>
      </c>
      <c r="B4" s="4"/>
      <c r="C4" s="38"/>
      <c r="D4" s="38"/>
      <c r="E4" s="38"/>
      <c r="F4" s="38"/>
      <c r="G4" s="38"/>
      <c r="H4" s="38"/>
      <c r="I4" s="38"/>
      <c r="J4" s="38"/>
      <c r="K4" s="38"/>
      <c r="L4" s="38"/>
      <c r="M4" s="40"/>
    </row>
    <row r="5" spans="1:13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8"/>
    </row>
    <row r="7" spans="1:13" ht="14.25" customHeight="1">
      <c r="A7" s="25"/>
      <c r="B7" s="50" t="s">
        <v>1</v>
      </c>
      <c r="C7" s="65">
        <v>40</v>
      </c>
      <c r="D7" s="4"/>
      <c r="E7" s="4"/>
      <c r="F7" s="4"/>
      <c r="G7" s="4"/>
      <c r="H7" s="26" t="s">
        <v>6</v>
      </c>
      <c r="I7" s="38">
        <v>5000</v>
      </c>
      <c r="J7" s="4" t="s">
        <v>5</v>
      </c>
      <c r="K7" s="4"/>
      <c r="L7" s="69" t="s">
        <v>21</v>
      </c>
      <c r="M7" s="70"/>
    </row>
    <row r="8" spans="1:13" ht="15.75">
      <c r="A8" s="25"/>
      <c r="B8" s="51"/>
      <c r="C8" s="50" t="s">
        <v>0</v>
      </c>
      <c r="D8" s="65">
        <v>70</v>
      </c>
      <c r="E8" s="4"/>
      <c r="F8" s="4"/>
      <c r="G8" s="4"/>
      <c r="H8" s="28" t="s">
        <v>7</v>
      </c>
      <c r="I8" s="29">
        <f>I7/((D8-C7)*1.163)</f>
        <v>143.30753797649757</v>
      </c>
      <c r="J8" s="4" t="s">
        <v>4</v>
      </c>
      <c r="K8" s="4"/>
      <c r="L8" s="23" t="s">
        <v>6</v>
      </c>
      <c r="M8" s="24">
        <f>F13+F22+F31+F40+F49+F58+F67+F76+F85</f>
        <v>5000</v>
      </c>
    </row>
    <row r="9" spans="1:13" ht="12.75">
      <c r="A9" s="25"/>
      <c r="B9" s="3"/>
      <c r="C9" s="4"/>
      <c r="D9" s="14" t="s">
        <v>8</v>
      </c>
      <c r="E9" s="15"/>
      <c r="F9" s="15"/>
      <c r="G9" s="15"/>
      <c r="H9" s="15"/>
      <c r="I9" s="16"/>
      <c r="J9" s="4"/>
      <c r="K9" s="4"/>
      <c r="L9" s="4"/>
      <c r="M9" s="18"/>
    </row>
    <row r="10" spans="1:13" ht="12.75">
      <c r="A10" s="25"/>
      <c r="B10" s="3"/>
      <c r="C10" s="4"/>
      <c r="D10" s="19" t="s">
        <v>9</v>
      </c>
      <c r="E10" s="20"/>
      <c r="F10" s="20"/>
      <c r="G10" s="20"/>
      <c r="H10" s="20"/>
      <c r="I10" s="46">
        <v>0.5</v>
      </c>
      <c r="J10" s="4"/>
      <c r="K10" s="4"/>
      <c r="L10" s="4"/>
      <c r="M10" s="18"/>
    </row>
    <row r="11" spans="1:13" ht="12.75">
      <c r="A11" s="25"/>
      <c r="B11" s="3"/>
      <c r="C11" s="4"/>
      <c r="D11" s="4"/>
      <c r="E11" s="4"/>
      <c r="F11" s="4"/>
      <c r="G11" s="4"/>
      <c r="H11" s="4"/>
      <c r="I11" s="30"/>
      <c r="J11" s="4"/>
      <c r="K11" s="4"/>
      <c r="L11" s="4"/>
      <c r="M11" s="18"/>
    </row>
    <row r="12" spans="1:13" ht="13.5" thickBot="1">
      <c r="A12" s="25"/>
      <c r="B12" s="3"/>
      <c r="C12" s="4"/>
      <c r="D12" s="4"/>
      <c r="E12" s="4"/>
      <c r="F12" s="4"/>
      <c r="G12" s="4"/>
      <c r="H12" s="4"/>
      <c r="I12" s="4"/>
      <c r="J12" s="4" t="s">
        <v>14</v>
      </c>
      <c r="K12" s="4"/>
      <c r="L12" s="4"/>
      <c r="M12" s="18"/>
    </row>
    <row r="13" spans="1:13" ht="15.75">
      <c r="A13" s="25"/>
      <c r="B13" s="3"/>
      <c r="C13" s="4"/>
      <c r="D13" s="4"/>
      <c r="E13" s="52" t="s">
        <v>2</v>
      </c>
      <c r="F13" s="53">
        <v>500</v>
      </c>
      <c r="G13" s="54" t="s">
        <v>5</v>
      </c>
      <c r="H13" s="55"/>
      <c r="I13" s="4"/>
      <c r="J13" s="4" t="s">
        <v>15</v>
      </c>
      <c r="K13" s="4"/>
      <c r="L13" s="4"/>
      <c r="M13" s="18"/>
    </row>
    <row r="14" spans="1:13" ht="12.75">
      <c r="A14" s="25"/>
      <c r="B14" s="3"/>
      <c r="C14" s="4"/>
      <c r="D14" s="4"/>
      <c r="E14" s="56" t="s">
        <v>3</v>
      </c>
      <c r="F14" s="57">
        <f>$I$8*$I$10</f>
        <v>71.65376898824879</v>
      </c>
      <c r="G14" s="57" t="s">
        <v>4</v>
      </c>
      <c r="H14" s="58"/>
      <c r="I14" s="4"/>
      <c r="J14" s="4"/>
      <c r="K14" s="4"/>
      <c r="L14" s="4"/>
      <c r="M14" s="18"/>
    </row>
    <row r="15" spans="1:15" ht="15.75">
      <c r="A15" s="25"/>
      <c r="B15" s="3"/>
      <c r="C15" s="4"/>
      <c r="D15" s="4"/>
      <c r="E15" s="59" t="s">
        <v>12</v>
      </c>
      <c r="F15" s="60"/>
      <c r="G15" s="57" t="s">
        <v>13</v>
      </c>
      <c r="H15" s="58"/>
      <c r="I15" s="4"/>
      <c r="J15" s="28" t="s">
        <v>16</v>
      </c>
      <c r="K15" s="31">
        <f>IF(F13="","",F13*F17)</f>
        <v>500</v>
      </c>
      <c r="L15" s="4"/>
      <c r="M15" s="18"/>
      <c r="O15" s="2"/>
    </row>
    <row r="16" spans="1:13" ht="12.75">
      <c r="A16" s="25"/>
      <c r="B16" s="3"/>
      <c r="C16" s="4"/>
      <c r="D16" s="4"/>
      <c r="E16" s="61" t="s">
        <v>10</v>
      </c>
      <c r="F16" s="60"/>
      <c r="G16" s="57"/>
      <c r="H16" s="58"/>
      <c r="I16" s="4"/>
      <c r="J16" s="14" t="s">
        <v>17</v>
      </c>
      <c r="K16" s="15"/>
      <c r="L16" s="44"/>
      <c r="M16" s="45"/>
    </row>
    <row r="17" spans="1:13" ht="16.5" thickBot="1">
      <c r="A17" s="25"/>
      <c r="B17" s="3"/>
      <c r="C17" s="26" t="s">
        <v>0</v>
      </c>
      <c r="D17" s="5">
        <f>D8</f>
        <v>70</v>
      </c>
      <c r="E17" s="62" t="s">
        <v>11</v>
      </c>
      <c r="F17" s="63">
        <f>(60/(((D17+E19)/2)-F15))^F16</f>
        <v>1</v>
      </c>
      <c r="G17" s="63"/>
      <c r="H17" s="64"/>
      <c r="I17" s="4"/>
      <c r="J17" s="39"/>
      <c r="K17" s="38"/>
      <c r="L17" s="38"/>
      <c r="M17" s="40"/>
    </row>
    <row r="18" spans="1:13" ht="14.25" customHeight="1" thickBot="1">
      <c r="A18" s="25"/>
      <c r="B18" s="3"/>
      <c r="C18" s="6"/>
      <c r="D18" s="7"/>
      <c r="E18" s="8"/>
      <c r="F18" s="4"/>
      <c r="G18" s="4"/>
      <c r="H18" s="4"/>
      <c r="I18" s="4"/>
      <c r="J18" s="48" t="s">
        <v>18</v>
      </c>
      <c r="K18" s="49"/>
      <c r="L18" s="42"/>
      <c r="M18" s="43"/>
    </row>
    <row r="19" spans="1:13" ht="15.75">
      <c r="A19" s="25"/>
      <c r="B19" s="3"/>
      <c r="C19" s="26"/>
      <c r="D19" s="26" t="s">
        <v>1</v>
      </c>
      <c r="E19" s="27">
        <f>D17-(F13/(F14*1.163))</f>
        <v>64</v>
      </c>
      <c r="F19" s="4"/>
      <c r="G19" s="4"/>
      <c r="H19" s="4"/>
      <c r="I19" s="4"/>
      <c r="J19" s="4"/>
      <c r="K19" s="4"/>
      <c r="L19" s="4"/>
      <c r="M19" s="18"/>
    </row>
    <row r="20" spans="1:13" ht="12.75">
      <c r="A20" s="25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18"/>
    </row>
    <row r="21" spans="1:14" ht="16.5" thickBot="1">
      <c r="A21" s="25"/>
      <c r="B21" s="3"/>
      <c r="C21" s="26" t="s">
        <v>0</v>
      </c>
      <c r="D21" s="27">
        <f>D17*(100%-$I$10)+E19*$I$10</f>
        <v>67</v>
      </c>
      <c r="E21" s="4"/>
      <c r="F21" s="4"/>
      <c r="G21" s="4"/>
      <c r="H21" s="4"/>
      <c r="I21" s="4"/>
      <c r="J21" s="4"/>
      <c r="K21" s="4"/>
      <c r="L21" s="4"/>
      <c r="M21" s="18"/>
      <c r="N21" s="2"/>
    </row>
    <row r="22" spans="1:13" ht="15.75">
      <c r="A22" s="25"/>
      <c r="B22" s="3"/>
      <c r="C22" s="4"/>
      <c r="D22" s="4"/>
      <c r="E22" s="52" t="s">
        <v>2</v>
      </c>
      <c r="F22" s="53">
        <v>700</v>
      </c>
      <c r="G22" s="54" t="s">
        <v>5</v>
      </c>
      <c r="H22" s="55"/>
      <c r="I22" s="4"/>
      <c r="J22" s="4"/>
      <c r="K22" s="4"/>
      <c r="L22" s="4"/>
      <c r="M22" s="18"/>
    </row>
    <row r="23" spans="1:13" ht="12.75">
      <c r="A23" s="25"/>
      <c r="B23" s="3"/>
      <c r="C23" s="4"/>
      <c r="D23" s="4"/>
      <c r="E23" s="56" t="s">
        <v>3</v>
      </c>
      <c r="F23" s="57">
        <f>$I$8*$I$10</f>
        <v>71.65376898824879</v>
      </c>
      <c r="G23" s="57" t="s">
        <v>4</v>
      </c>
      <c r="H23" s="58"/>
      <c r="I23" s="4"/>
      <c r="J23" s="4"/>
      <c r="K23" s="4"/>
      <c r="L23" s="4"/>
      <c r="M23" s="18"/>
    </row>
    <row r="24" spans="1:13" ht="15.75">
      <c r="A24" s="25"/>
      <c r="B24" s="3"/>
      <c r="C24" s="4"/>
      <c r="D24" s="4"/>
      <c r="E24" s="59" t="s">
        <v>12</v>
      </c>
      <c r="F24" s="60"/>
      <c r="G24" s="57" t="s">
        <v>13</v>
      </c>
      <c r="H24" s="58"/>
      <c r="I24" s="4"/>
      <c r="J24" s="28" t="s">
        <v>16</v>
      </c>
      <c r="K24" s="31">
        <f>IF(F22="","",F22*F26)</f>
        <v>700</v>
      </c>
      <c r="L24" s="4"/>
      <c r="M24" s="18"/>
    </row>
    <row r="25" spans="1:13" ht="12.75">
      <c r="A25" s="25"/>
      <c r="B25" s="3"/>
      <c r="C25" s="4"/>
      <c r="D25" s="4"/>
      <c r="E25" s="61" t="s">
        <v>10</v>
      </c>
      <c r="F25" s="60"/>
      <c r="G25" s="57"/>
      <c r="H25" s="58"/>
      <c r="I25" s="4"/>
      <c r="J25" s="14" t="s">
        <v>17</v>
      </c>
      <c r="K25" s="15"/>
      <c r="L25" s="44"/>
      <c r="M25" s="45"/>
    </row>
    <row r="26" spans="1:13" ht="16.5" thickBot="1">
      <c r="A26" s="25"/>
      <c r="B26" s="3"/>
      <c r="C26" s="9" t="s">
        <v>0</v>
      </c>
      <c r="D26" s="10">
        <f>D21</f>
        <v>67</v>
      </c>
      <c r="E26" s="62" t="s">
        <v>11</v>
      </c>
      <c r="F26" s="63">
        <f>(60/(((D26+E28)/2)-F24))^F25</f>
        <v>1</v>
      </c>
      <c r="G26" s="63"/>
      <c r="H26" s="64"/>
      <c r="I26" s="4"/>
      <c r="J26" s="39"/>
      <c r="K26" s="38"/>
      <c r="L26" s="38"/>
      <c r="M26" s="40"/>
    </row>
    <row r="27" spans="1:13" ht="13.5" thickBot="1">
      <c r="A27" s="25"/>
      <c r="B27" s="3"/>
      <c r="C27" s="11"/>
      <c r="D27" s="12"/>
      <c r="E27" s="13"/>
      <c r="F27" s="4"/>
      <c r="G27" s="4"/>
      <c r="H27" s="4"/>
      <c r="I27" s="4"/>
      <c r="J27" s="48" t="s">
        <v>18</v>
      </c>
      <c r="K27" s="49"/>
      <c r="L27" s="42"/>
      <c r="M27" s="43"/>
    </row>
    <row r="28" spans="1:13" ht="15.75">
      <c r="A28" s="25"/>
      <c r="B28" s="3"/>
      <c r="C28" s="4"/>
      <c r="D28" s="26" t="s">
        <v>1</v>
      </c>
      <c r="E28" s="27">
        <f>D26-(F22/(F23*1.163))</f>
        <v>58.6</v>
      </c>
      <c r="F28" s="4"/>
      <c r="G28" s="4"/>
      <c r="H28" s="4"/>
      <c r="I28" s="4"/>
      <c r="J28" s="4"/>
      <c r="K28" s="4"/>
      <c r="L28" s="4"/>
      <c r="M28" s="18"/>
    </row>
    <row r="29" spans="1:13" ht="12.75">
      <c r="A29" s="25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18"/>
    </row>
    <row r="30" spans="1:14" ht="16.5" thickBot="1">
      <c r="A30" s="25"/>
      <c r="B30" s="3"/>
      <c r="C30" s="26" t="s">
        <v>0</v>
      </c>
      <c r="D30" s="27">
        <f>D26*(100%-$I$10)+E28*$I$10</f>
        <v>62.8</v>
      </c>
      <c r="E30" s="4"/>
      <c r="F30" s="4"/>
      <c r="G30" s="4"/>
      <c r="H30" s="4"/>
      <c r="I30" s="4"/>
      <c r="J30" s="4"/>
      <c r="K30" s="4"/>
      <c r="L30" s="4"/>
      <c r="M30" s="18"/>
      <c r="N30" s="1"/>
    </row>
    <row r="31" spans="1:13" ht="15.75">
      <c r="A31" s="25"/>
      <c r="B31" s="3"/>
      <c r="C31" s="4"/>
      <c r="D31" s="4"/>
      <c r="E31" s="52" t="s">
        <v>2</v>
      </c>
      <c r="F31" s="53">
        <v>1000</v>
      </c>
      <c r="G31" s="54" t="s">
        <v>5</v>
      </c>
      <c r="H31" s="55"/>
      <c r="I31" s="4"/>
      <c r="J31" s="4"/>
      <c r="K31" s="4"/>
      <c r="L31" s="4"/>
      <c r="M31" s="18"/>
    </row>
    <row r="32" spans="1:13" ht="12.75">
      <c r="A32" s="25"/>
      <c r="B32" s="3"/>
      <c r="C32" s="4"/>
      <c r="D32" s="4"/>
      <c r="E32" s="56" t="s">
        <v>3</v>
      </c>
      <c r="F32" s="57">
        <f>$I$8*$I$10</f>
        <v>71.65376898824879</v>
      </c>
      <c r="G32" s="57" t="s">
        <v>4</v>
      </c>
      <c r="H32" s="58"/>
      <c r="I32" s="4"/>
      <c r="J32" s="4"/>
      <c r="K32" s="4"/>
      <c r="L32" s="4"/>
      <c r="M32" s="18"/>
    </row>
    <row r="33" spans="1:13" ht="15.75">
      <c r="A33" s="25"/>
      <c r="B33" s="3"/>
      <c r="C33" s="4"/>
      <c r="D33" s="4"/>
      <c r="E33" s="59" t="s">
        <v>12</v>
      </c>
      <c r="F33" s="60"/>
      <c r="G33" s="57" t="s">
        <v>13</v>
      </c>
      <c r="H33" s="58"/>
      <c r="I33" s="4"/>
      <c r="J33" s="28" t="s">
        <v>16</v>
      </c>
      <c r="K33" s="31">
        <f>IF(F31="","",F31*F35)</f>
        <v>1000</v>
      </c>
      <c r="L33" s="4"/>
      <c r="M33" s="18"/>
    </row>
    <row r="34" spans="1:13" ht="12.75">
      <c r="A34" s="25"/>
      <c r="B34" s="3"/>
      <c r="C34" s="4"/>
      <c r="D34" s="4"/>
      <c r="E34" s="61" t="s">
        <v>10</v>
      </c>
      <c r="F34" s="60"/>
      <c r="G34" s="57"/>
      <c r="H34" s="58"/>
      <c r="I34" s="4"/>
      <c r="J34" s="14" t="s">
        <v>17</v>
      </c>
      <c r="K34" s="15"/>
      <c r="L34" s="44"/>
      <c r="M34" s="45"/>
    </row>
    <row r="35" spans="1:13" ht="16.5" thickBot="1">
      <c r="A35" s="25"/>
      <c r="B35" s="3"/>
      <c r="C35" s="9" t="s">
        <v>0</v>
      </c>
      <c r="D35" s="10">
        <f>IF(D30=$C$7,"",IF(D30&lt;$C$7,"",D30))</f>
        <v>62.8</v>
      </c>
      <c r="E35" s="62" t="s">
        <v>11</v>
      </c>
      <c r="F35" s="63">
        <f>IF(D35="","",(60/(((D35+E37)/2)-F33))^F34)</f>
        <v>1</v>
      </c>
      <c r="G35" s="63"/>
      <c r="H35" s="64"/>
      <c r="I35" s="4"/>
      <c r="J35" s="39"/>
      <c r="K35" s="38"/>
      <c r="L35" s="38"/>
      <c r="M35" s="40"/>
    </row>
    <row r="36" spans="1:13" ht="13.5" thickBot="1">
      <c r="A36" s="25"/>
      <c r="B36" s="3"/>
      <c r="C36" s="11"/>
      <c r="D36" s="12"/>
      <c r="E36" s="13"/>
      <c r="F36" s="4"/>
      <c r="G36" s="4"/>
      <c r="H36" s="4"/>
      <c r="I36" s="4"/>
      <c r="J36" s="48" t="s">
        <v>18</v>
      </c>
      <c r="K36" s="49"/>
      <c r="L36" s="42"/>
      <c r="M36" s="43"/>
    </row>
    <row r="37" spans="1:13" ht="15.75">
      <c r="A37" s="25"/>
      <c r="B37" s="3"/>
      <c r="C37" s="4"/>
      <c r="D37" s="26" t="s">
        <v>1</v>
      </c>
      <c r="E37" s="27">
        <f>IF(D35="","",D35-(F31/(F32*1.163)))</f>
        <v>50.8</v>
      </c>
      <c r="F37" s="4"/>
      <c r="G37" s="4"/>
      <c r="H37" s="4"/>
      <c r="I37" s="4"/>
      <c r="J37" s="4"/>
      <c r="K37" s="4"/>
      <c r="L37" s="4"/>
      <c r="M37" s="18"/>
    </row>
    <row r="38" spans="1:13" ht="12.75">
      <c r="A38" s="25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18"/>
    </row>
    <row r="39" spans="1:13" ht="16.5" thickBot="1">
      <c r="A39" s="25"/>
      <c r="B39" s="3"/>
      <c r="C39" s="26" t="s">
        <v>0</v>
      </c>
      <c r="D39" s="27">
        <f>D35*(100%-$I$10)+E37*$I$10</f>
        <v>56.8</v>
      </c>
      <c r="E39" s="4"/>
      <c r="F39" s="4"/>
      <c r="G39" s="4"/>
      <c r="H39" s="4"/>
      <c r="I39" s="4"/>
      <c r="J39" s="4"/>
      <c r="K39" s="4"/>
      <c r="L39" s="4"/>
      <c r="M39" s="18"/>
    </row>
    <row r="40" spans="1:13" ht="15.75">
      <c r="A40" s="25"/>
      <c r="B40" s="3"/>
      <c r="C40" s="4"/>
      <c r="D40" s="4"/>
      <c r="E40" s="52" t="s">
        <v>2</v>
      </c>
      <c r="F40" s="53">
        <v>1000</v>
      </c>
      <c r="G40" s="54" t="s">
        <v>5</v>
      </c>
      <c r="H40" s="55"/>
      <c r="I40" s="4"/>
      <c r="J40" s="4"/>
      <c r="K40" s="4"/>
      <c r="L40" s="4"/>
      <c r="M40" s="18"/>
    </row>
    <row r="41" spans="1:13" ht="12.75">
      <c r="A41" s="25"/>
      <c r="B41" s="3"/>
      <c r="C41" s="4"/>
      <c r="D41" s="4"/>
      <c r="E41" s="56" t="s">
        <v>3</v>
      </c>
      <c r="F41" s="57">
        <f>$I$8*$I$10</f>
        <v>71.65376898824879</v>
      </c>
      <c r="G41" s="57" t="s">
        <v>4</v>
      </c>
      <c r="H41" s="58"/>
      <c r="I41" s="4"/>
      <c r="J41" s="4"/>
      <c r="K41" s="4"/>
      <c r="L41" s="4"/>
      <c r="M41" s="18"/>
    </row>
    <row r="42" spans="1:13" ht="15.75">
      <c r="A42" s="25"/>
      <c r="B42" s="3"/>
      <c r="C42" s="4"/>
      <c r="D42" s="4"/>
      <c r="E42" s="59" t="s">
        <v>12</v>
      </c>
      <c r="F42" s="60"/>
      <c r="G42" s="57" t="s">
        <v>13</v>
      </c>
      <c r="H42" s="58"/>
      <c r="I42" s="4"/>
      <c r="J42" s="28" t="s">
        <v>16</v>
      </c>
      <c r="K42" s="31">
        <f>IF(F40="","",F40*F44)</f>
        <v>1000</v>
      </c>
      <c r="L42" s="4"/>
      <c r="M42" s="18"/>
    </row>
    <row r="43" spans="1:13" ht="12.75">
      <c r="A43" s="25"/>
      <c r="B43" s="3"/>
      <c r="C43" s="4"/>
      <c r="D43" s="4"/>
      <c r="E43" s="61" t="s">
        <v>10</v>
      </c>
      <c r="F43" s="60"/>
      <c r="G43" s="57"/>
      <c r="H43" s="58"/>
      <c r="I43" s="4"/>
      <c r="J43" s="14" t="s">
        <v>17</v>
      </c>
      <c r="K43" s="15"/>
      <c r="L43" s="44"/>
      <c r="M43" s="45"/>
    </row>
    <row r="44" spans="1:13" ht="16.5" thickBot="1">
      <c r="A44" s="25"/>
      <c r="B44" s="3"/>
      <c r="C44" s="9" t="s">
        <v>0</v>
      </c>
      <c r="D44" s="10">
        <f>IF(D39=$C$7,"",IF(D39&lt;$C$7,"",D39))</f>
        <v>56.8</v>
      </c>
      <c r="E44" s="62" t="s">
        <v>11</v>
      </c>
      <c r="F44" s="63">
        <f>IF(D44="","",(60/(((D44+E46)/2)-F42))^F43)</f>
        <v>1</v>
      </c>
      <c r="G44" s="63"/>
      <c r="H44" s="64"/>
      <c r="I44" s="4"/>
      <c r="J44" s="39"/>
      <c r="K44" s="38"/>
      <c r="L44" s="38"/>
      <c r="M44" s="40"/>
    </row>
    <row r="45" spans="1:13" ht="13.5" thickBot="1">
      <c r="A45" s="25"/>
      <c r="B45" s="3"/>
      <c r="C45" s="11"/>
      <c r="D45" s="12"/>
      <c r="E45" s="13"/>
      <c r="F45" s="4"/>
      <c r="G45" s="4"/>
      <c r="H45" s="4"/>
      <c r="I45" s="4"/>
      <c r="J45" s="48" t="s">
        <v>18</v>
      </c>
      <c r="K45" s="49"/>
      <c r="L45" s="42"/>
      <c r="M45" s="43"/>
    </row>
    <row r="46" spans="1:13" ht="15.75">
      <c r="A46" s="25"/>
      <c r="B46" s="3"/>
      <c r="C46" s="4"/>
      <c r="D46" s="26" t="s">
        <v>1</v>
      </c>
      <c r="E46" s="27">
        <f>IF(D44="","",D44-(F40/(F41*1.163)))</f>
        <v>44.8</v>
      </c>
      <c r="F46" s="4"/>
      <c r="G46" s="4"/>
      <c r="H46" s="4"/>
      <c r="I46" s="4"/>
      <c r="J46" s="4"/>
      <c r="K46" s="4"/>
      <c r="L46" s="4"/>
      <c r="M46" s="18"/>
    </row>
    <row r="47" spans="1:13" ht="30.75" customHeight="1">
      <c r="A47" s="32"/>
      <c r="B47" s="3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6.5" thickBot="1">
      <c r="A48" s="34"/>
      <c r="B48" s="35"/>
      <c r="C48" s="36" t="s">
        <v>0</v>
      </c>
      <c r="D48" s="37">
        <f>D44*(100%-$I$10)+E46*$I$10</f>
        <v>50.8</v>
      </c>
      <c r="E48" s="15"/>
      <c r="F48" s="15"/>
      <c r="G48" s="15"/>
      <c r="H48" s="15"/>
      <c r="I48" s="15"/>
      <c r="J48" s="15"/>
      <c r="K48" s="15"/>
      <c r="L48" s="15"/>
      <c r="M48" s="16"/>
    </row>
    <row r="49" spans="1:13" ht="15.75">
      <c r="A49" s="25"/>
      <c r="B49" s="3"/>
      <c r="C49" s="4"/>
      <c r="D49" s="4"/>
      <c r="E49" s="52" t="s">
        <v>2</v>
      </c>
      <c r="F49" s="53">
        <v>1000</v>
      </c>
      <c r="G49" s="54" t="s">
        <v>5</v>
      </c>
      <c r="H49" s="55"/>
      <c r="I49" s="4"/>
      <c r="J49" s="4"/>
      <c r="K49" s="4"/>
      <c r="L49" s="4"/>
      <c r="M49" s="18"/>
    </row>
    <row r="50" spans="1:13" ht="12.75">
      <c r="A50" s="25"/>
      <c r="B50" s="3"/>
      <c r="C50" s="4"/>
      <c r="D50" s="4"/>
      <c r="E50" s="56" t="s">
        <v>3</v>
      </c>
      <c r="F50" s="57">
        <f>$I$8*$I$10</f>
        <v>71.65376898824879</v>
      </c>
      <c r="G50" s="57" t="s">
        <v>4</v>
      </c>
      <c r="H50" s="58"/>
      <c r="I50" s="4"/>
      <c r="J50" s="4"/>
      <c r="K50" s="4"/>
      <c r="L50" s="4"/>
      <c r="M50" s="18"/>
    </row>
    <row r="51" spans="1:13" ht="15.75">
      <c r="A51" s="25"/>
      <c r="B51" s="3"/>
      <c r="C51" s="4"/>
      <c r="D51" s="4"/>
      <c r="E51" s="59" t="s">
        <v>12</v>
      </c>
      <c r="F51" s="60">
        <v>24</v>
      </c>
      <c r="G51" s="57" t="s">
        <v>13</v>
      </c>
      <c r="H51" s="58"/>
      <c r="I51" s="4"/>
      <c r="J51" s="28" t="s">
        <v>16</v>
      </c>
      <c r="K51" s="31">
        <f>IF(F49="","",F49*F53)</f>
        <v>3963.82333520174</v>
      </c>
      <c r="L51" s="4"/>
      <c r="M51" s="18"/>
    </row>
    <row r="52" spans="1:13" ht="12.75">
      <c r="A52" s="25"/>
      <c r="B52" s="3"/>
      <c r="C52" s="4"/>
      <c r="D52" s="4"/>
      <c r="E52" s="61" t="s">
        <v>10</v>
      </c>
      <c r="F52" s="60">
        <v>1.3</v>
      </c>
      <c r="G52" s="57"/>
      <c r="H52" s="58"/>
      <c r="I52" s="4"/>
      <c r="J52" s="14" t="s">
        <v>17</v>
      </c>
      <c r="K52" s="15"/>
      <c r="L52" s="44"/>
      <c r="M52" s="45"/>
    </row>
    <row r="53" spans="1:13" ht="16.5" thickBot="1">
      <c r="A53" s="25"/>
      <c r="B53" s="3"/>
      <c r="C53" s="9" t="s">
        <v>0</v>
      </c>
      <c r="D53" s="10">
        <f>IF(D48=$C$7,"",IF(D48&lt;$C$7,"",D48))</f>
        <v>50.8</v>
      </c>
      <c r="E53" s="62" t="s">
        <v>11</v>
      </c>
      <c r="F53" s="63">
        <f>IF(D53="","",(60/(((D53+E55)/2)-F51))^F52)</f>
        <v>3.9638233352017402</v>
      </c>
      <c r="G53" s="63"/>
      <c r="H53" s="64"/>
      <c r="I53" s="4"/>
      <c r="J53" s="39"/>
      <c r="K53" s="38"/>
      <c r="L53" s="38"/>
      <c r="M53" s="40"/>
    </row>
    <row r="54" spans="1:13" ht="13.5" thickBot="1">
      <c r="A54" s="25"/>
      <c r="B54" s="3"/>
      <c r="C54" s="11"/>
      <c r="D54" s="12"/>
      <c r="E54" s="13"/>
      <c r="F54" s="4"/>
      <c r="G54" s="4"/>
      <c r="H54" s="4"/>
      <c r="I54" s="4"/>
      <c r="J54" s="48" t="s">
        <v>18</v>
      </c>
      <c r="K54" s="49"/>
      <c r="L54" s="42"/>
      <c r="M54" s="43"/>
    </row>
    <row r="55" spans="1:13" ht="15.75">
      <c r="A55" s="25"/>
      <c r="B55" s="3"/>
      <c r="C55" s="4"/>
      <c r="D55" s="26" t="s">
        <v>1</v>
      </c>
      <c r="E55" s="27">
        <f>IF(D53="","",D53-(F49/(F50*1.163)))</f>
        <v>38.8</v>
      </c>
      <c r="F55" s="4"/>
      <c r="G55" s="4"/>
      <c r="H55" s="4"/>
      <c r="I55" s="4"/>
      <c r="J55" s="4"/>
      <c r="K55" s="4"/>
      <c r="L55" s="4"/>
      <c r="M55" s="18"/>
    </row>
    <row r="56" spans="1:13" ht="12.75">
      <c r="A56" s="25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18"/>
    </row>
    <row r="57" spans="1:13" ht="16.5" thickBot="1">
      <c r="A57" s="25"/>
      <c r="B57" s="3"/>
      <c r="C57" s="26" t="s">
        <v>0</v>
      </c>
      <c r="D57" s="27">
        <f>D53*(100%-$I$10)+E55*$I$10</f>
        <v>44.8</v>
      </c>
      <c r="E57" s="4"/>
      <c r="F57" s="4"/>
      <c r="G57" s="4"/>
      <c r="H57" s="4"/>
      <c r="I57" s="4"/>
      <c r="J57" s="4"/>
      <c r="K57" s="4"/>
      <c r="L57" s="4"/>
      <c r="M57" s="18"/>
    </row>
    <row r="58" spans="1:13" ht="15.75">
      <c r="A58" s="25"/>
      <c r="B58" s="3"/>
      <c r="C58" s="4"/>
      <c r="D58" s="4"/>
      <c r="E58" s="52" t="s">
        <v>2</v>
      </c>
      <c r="F58" s="53">
        <v>500</v>
      </c>
      <c r="G58" s="54" t="s">
        <v>5</v>
      </c>
      <c r="H58" s="55"/>
      <c r="I58" s="4"/>
      <c r="J58" s="4"/>
      <c r="K58" s="4"/>
      <c r="L58" s="4"/>
      <c r="M58" s="18"/>
    </row>
    <row r="59" spans="1:13" ht="12.75">
      <c r="A59" s="25"/>
      <c r="B59" s="3"/>
      <c r="C59" s="4"/>
      <c r="D59" s="4"/>
      <c r="E59" s="56" t="s">
        <v>3</v>
      </c>
      <c r="F59" s="57">
        <f>$I$8*$I$10</f>
        <v>71.65376898824879</v>
      </c>
      <c r="G59" s="57" t="s">
        <v>4</v>
      </c>
      <c r="H59" s="58"/>
      <c r="I59" s="4"/>
      <c r="J59" s="4"/>
      <c r="K59" s="4"/>
      <c r="L59" s="4"/>
      <c r="M59" s="18"/>
    </row>
    <row r="60" spans="1:13" ht="15.75">
      <c r="A60" s="25"/>
      <c r="B60" s="3"/>
      <c r="C60" s="4"/>
      <c r="D60" s="4"/>
      <c r="E60" s="59" t="s">
        <v>12</v>
      </c>
      <c r="F60" s="60">
        <v>20</v>
      </c>
      <c r="G60" s="57" t="s">
        <v>13</v>
      </c>
      <c r="H60" s="58"/>
      <c r="I60" s="4"/>
      <c r="J60" s="28" t="s">
        <v>16</v>
      </c>
      <c r="K60" s="31">
        <f>IF(F58="","",F58*F62)</f>
        <v>1864.5463687496754</v>
      </c>
      <c r="L60" s="4"/>
      <c r="M60" s="18"/>
    </row>
    <row r="61" spans="1:13" ht="12.75">
      <c r="A61" s="25"/>
      <c r="B61" s="3"/>
      <c r="C61" s="4"/>
      <c r="D61" s="4"/>
      <c r="E61" s="61" t="s">
        <v>10</v>
      </c>
      <c r="F61" s="60">
        <v>1.3</v>
      </c>
      <c r="G61" s="57"/>
      <c r="H61" s="58"/>
      <c r="I61" s="4"/>
      <c r="J61" s="14" t="s">
        <v>17</v>
      </c>
      <c r="K61" s="15"/>
      <c r="L61" s="44"/>
      <c r="M61" s="45"/>
    </row>
    <row r="62" spans="1:13" ht="16.5" thickBot="1">
      <c r="A62" s="25"/>
      <c r="B62" s="3"/>
      <c r="C62" s="9" t="s">
        <v>0</v>
      </c>
      <c r="D62" s="10">
        <f>IF(D57=$C$7,"",IF(D57&lt;$C$7,"",D57))</f>
        <v>44.8</v>
      </c>
      <c r="E62" s="62" t="s">
        <v>11</v>
      </c>
      <c r="F62" s="63">
        <f>IF(D62="","",(60/(((D62+E64)/2)-F60))^F61)</f>
        <v>3.7290927374993506</v>
      </c>
      <c r="G62" s="63"/>
      <c r="H62" s="64"/>
      <c r="I62" s="4"/>
      <c r="J62" s="39"/>
      <c r="K62" s="38"/>
      <c r="L62" s="38"/>
      <c r="M62" s="40"/>
    </row>
    <row r="63" spans="1:13" ht="13.5" thickBot="1">
      <c r="A63" s="25"/>
      <c r="B63" s="3"/>
      <c r="C63" s="11"/>
      <c r="D63" s="12"/>
      <c r="E63" s="13"/>
      <c r="F63" s="4"/>
      <c r="G63" s="4"/>
      <c r="H63" s="4"/>
      <c r="I63" s="4"/>
      <c r="J63" s="48" t="s">
        <v>18</v>
      </c>
      <c r="K63" s="49"/>
      <c r="L63" s="42"/>
      <c r="M63" s="43"/>
    </row>
    <row r="64" spans="1:13" ht="15.75">
      <c r="A64" s="25"/>
      <c r="B64" s="3"/>
      <c r="C64" s="4"/>
      <c r="D64" s="26" t="s">
        <v>1</v>
      </c>
      <c r="E64" s="27">
        <f>IF(D62="","",D62-(F58/(F59*1.163)))</f>
        <v>38.8</v>
      </c>
      <c r="F64" s="4"/>
      <c r="G64" s="4"/>
      <c r="H64" s="4"/>
      <c r="I64" s="4"/>
      <c r="J64" s="4"/>
      <c r="K64" s="4"/>
      <c r="L64" s="4"/>
      <c r="M64" s="18"/>
    </row>
    <row r="65" spans="1:13" ht="12.75">
      <c r="A65" s="25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18"/>
    </row>
    <row r="66" spans="1:13" ht="16.5" thickBot="1">
      <c r="A66" s="25"/>
      <c r="B66" s="3"/>
      <c r="C66" s="26" t="s">
        <v>0</v>
      </c>
      <c r="D66" s="27">
        <f>D62*(100%-$I$10)+E64*$I$10</f>
        <v>41.8</v>
      </c>
      <c r="E66" s="4"/>
      <c r="F66" s="4"/>
      <c r="G66" s="4"/>
      <c r="H66" s="4"/>
      <c r="I66" s="4"/>
      <c r="J66" s="4"/>
      <c r="K66" s="4"/>
      <c r="L66" s="4"/>
      <c r="M66" s="18"/>
    </row>
    <row r="67" spans="1:13" ht="15.75">
      <c r="A67" s="25"/>
      <c r="B67" s="3"/>
      <c r="C67" s="4"/>
      <c r="D67" s="4"/>
      <c r="E67" s="52" t="s">
        <v>2</v>
      </c>
      <c r="F67" s="53">
        <v>100</v>
      </c>
      <c r="G67" s="54" t="s">
        <v>5</v>
      </c>
      <c r="H67" s="55"/>
      <c r="I67" s="4"/>
      <c r="J67" s="4"/>
      <c r="K67" s="4"/>
      <c r="L67" s="4"/>
      <c r="M67" s="18"/>
    </row>
    <row r="68" spans="1:13" ht="12.75">
      <c r="A68" s="25"/>
      <c r="B68" s="3"/>
      <c r="C68" s="4"/>
      <c r="D68" s="4"/>
      <c r="E68" s="56" t="s">
        <v>3</v>
      </c>
      <c r="F68" s="57">
        <f>$I$8*$I$10</f>
        <v>71.65376898824879</v>
      </c>
      <c r="G68" s="57" t="s">
        <v>4</v>
      </c>
      <c r="H68" s="58"/>
      <c r="I68" s="4"/>
      <c r="J68" s="4"/>
      <c r="K68" s="4"/>
      <c r="L68" s="4"/>
      <c r="M68" s="18"/>
    </row>
    <row r="69" spans="1:13" ht="15.75">
      <c r="A69" s="25"/>
      <c r="B69" s="3"/>
      <c r="C69" s="4"/>
      <c r="D69" s="4"/>
      <c r="E69" s="59" t="s">
        <v>12</v>
      </c>
      <c r="F69" s="60"/>
      <c r="G69" s="57" t="s">
        <v>13</v>
      </c>
      <c r="H69" s="58"/>
      <c r="I69" s="4"/>
      <c r="J69" s="28" t="s">
        <v>16</v>
      </c>
      <c r="K69" s="31">
        <f>IF(F67="","",F67*F71)</f>
        <v>100</v>
      </c>
      <c r="L69" s="4"/>
      <c r="M69" s="18"/>
    </row>
    <row r="70" spans="1:13" ht="12.75">
      <c r="A70" s="25"/>
      <c r="B70" s="3"/>
      <c r="C70" s="4"/>
      <c r="D70" s="4"/>
      <c r="E70" s="61" t="s">
        <v>10</v>
      </c>
      <c r="F70" s="60"/>
      <c r="G70" s="57"/>
      <c r="H70" s="58"/>
      <c r="I70" s="4"/>
      <c r="J70" s="14" t="s">
        <v>17</v>
      </c>
      <c r="K70" s="15"/>
      <c r="L70" s="44"/>
      <c r="M70" s="45"/>
    </row>
    <row r="71" spans="1:13" ht="16.5" thickBot="1">
      <c r="A71" s="25"/>
      <c r="B71" s="3"/>
      <c r="C71" s="9" t="s">
        <v>0</v>
      </c>
      <c r="D71" s="10">
        <f>IF(D66=$C$7,"",IF(D66&lt;$C$7,"",D66))</f>
        <v>41.8</v>
      </c>
      <c r="E71" s="62" t="s">
        <v>11</v>
      </c>
      <c r="F71" s="63">
        <f>IF(D71="","",(60/(((D71+E73)/2)-F69))^F70)</f>
        <v>1</v>
      </c>
      <c r="G71" s="63"/>
      <c r="H71" s="64"/>
      <c r="I71" s="4"/>
      <c r="J71" s="39"/>
      <c r="K71" s="38"/>
      <c r="L71" s="38"/>
      <c r="M71" s="40"/>
    </row>
    <row r="72" spans="1:13" ht="13.5" thickBot="1">
      <c r="A72" s="25"/>
      <c r="B72" s="3"/>
      <c r="C72" s="11"/>
      <c r="D72" s="12"/>
      <c r="E72" s="13"/>
      <c r="F72" s="4"/>
      <c r="G72" s="4"/>
      <c r="H72" s="4"/>
      <c r="I72" s="4"/>
      <c r="J72" s="48" t="s">
        <v>18</v>
      </c>
      <c r="K72" s="49"/>
      <c r="L72" s="42"/>
      <c r="M72" s="43"/>
    </row>
    <row r="73" spans="1:13" ht="15.75">
      <c r="A73" s="25"/>
      <c r="B73" s="3"/>
      <c r="C73" s="4"/>
      <c r="D73" s="26" t="s">
        <v>1</v>
      </c>
      <c r="E73" s="27">
        <f>IF(D71="","",D71-(F67/(F68*1.163)))</f>
        <v>40.599999999999994</v>
      </c>
      <c r="F73" s="4"/>
      <c r="G73" s="4"/>
      <c r="H73" s="4"/>
      <c r="I73" s="4"/>
      <c r="J73" s="4"/>
      <c r="K73" s="4"/>
      <c r="L73" s="4"/>
      <c r="M73" s="18"/>
    </row>
    <row r="74" spans="1:13" ht="12.75">
      <c r="A74" s="25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18"/>
    </row>
    <row r="75" spans="1:13" ht="16.5" thickBot="1">
      <c r="A75" s="25"/>
      <c r="B75" s="3"/>
      <c r="C75" s="26" t="s">
        <v>0</v>
      </c>
      <c r="D75" s="27">
        <f>D71*(100%-$I$10)+E73*$I$10</f>
        <v>41.199999999999996</v>
      </c>
      <c r="E75" s="4"/>
      <c r="F75" s="4"/>
      <c r="G75" s="4"/>
      <c r="H75" s="4"/>
      <c r="I75" s="4"/>
      <c r="J75" s="4"/>
      <c r="K75" s="4"/>
      <c r="L75" s="4"/>
      <c r="M75" s="18"/>
    </row>
    <row r="76" spans="1:13" ht="15.75">
      <c r="A76" s="25"/>
      <c r="B76" s="3"/>
      <c r="C76" s="4"/>
      <c r="D76" s="4"/>
      <c r="E76" s="52" t="s">
        <v>2</v>
      </c>
      <c r="F76" s="53">
        <v>100</v>
      </c>
      <c r="G76" s="54" t="s">
        <v>5</v>
      </c>
      <c r="H76" s="55"/>
      <c r="I76" s="4"/>
      <c r="J76" s="4"/>
      <c r="K76" s="4"/>
      <c r="L76" s="4"/>
      <c r="M76" s="18"/>
    </row>
    <row r="77" spans="1:13" ht="12.75">
      <c r="A77" s="25"/>
      <c r="B77" s="3"/>
      <c r="C77" s="4"/>
      <c r="D77" s="4"/>
      <c r="E77" s="56" t="s">
        <v>3</v>
      </c>
      <c r="F77" s="57">
        <f>$I$8*$I$10</f>
        <v>71.65376898824879</v>
      </c>
      <c r="G77" s="57" t="s">
        <v>4</v>
      </c>
      <c r="H77" s="58"/>
      <c r="I77" s="4"/>
      <c r="J77" s="4"/>
      <c r="K77" s="4"/>
      <c r="L77" s="4"/>
      <c r="M77" s="18"/>
    </row>
    <row r="78" spans="1:13" ht="15.75">
      <c r="A78" s="25"/>
      <c r="B78" s="3"/>
      <c r="C78" s="4"/>
      <c r="D78" s="4"/>
      <c r="E78" s="59" t="s">
        <v>12</v>
      </c>
      <c r="F78" s="60"/>
      <c r="G78" s="57" t="s">
        <v>13</v>
      </c>
      <c r="H78" s="58"/>
      <c r="I78" s="4"/>
      <c r="J78" s="28" t="s">
        <v>16</v>
      </c>
      <c r="K78" s="31">
        <f>IF(F76="","",F76*F80)</f>
        <v>100</v>
      </c>
      <c r="L78" s="4"/>
      <c r="M78" s="18"/>
    </row>
    <row r="79" spans="1:13" ht="12.75">
      <c r="A79" s="25"/>
      <c r="B79" s="3"/>
      <c r="C79" s="4"/>
      <c r="D79" s="4"/>
      <c r="E79" s="61" t="s">
        <v>10</v>
      </c>
      <c r="F79" s="60"/>
      <c r="G79" s="57"/>
      <c r="H79" s="58"/>
      <c r="I79" s="4"/>
      <c r="J79" s="14" t="s">
        <v>17</v>
      </c>
      <c r="K79" s="15"/>
      <c r="L79" s="44"/>
      <c r="M79" s="45"/>
    </row>
    <row r="80" spans="1:13" ht="16.5" thickBot="1">
      <c r="A80" s="25"/>
      <c r="B80" s="3"/>
      <c r="C80" s="9" t="s">
        <v>0</v>
      </c>
      <c r="D80" s="10">
        <f>IF(D75=$C$7,"",IF(D75&lt;$C$7,"",D75))</f>
        <v>41.199999999999996</v>
      </c>
      <c r="E80" s="62" t="s">
        <v>11</v>
      </c>
      <c r="F80" s="63">
        <f>IF(D80="","",(60/(((D80+E82)/2)-F78))^F79)</f>
        <v>1</v>
      </c>
      <c r="G80" s="63"/>
      <c r="H80" s="64"/>
      <c r="I80" s="4"/>
      <c r="J80" s="39"/>
      <c r="K80" s="38"/>
      <c r="L80" s="38"/>
      <c r="M80" s="40"/>
    </row>
    <row r="81" spans="1:13" ht="13.5" thickBot="1">
      <c r="A81" s="25"/>
      <c r="B81" s="3"/>
      <c r="C81" s="11"/>
      <c r="D81" s="12"/>
      <c r="E81" s="13"/>
      <c r="F81" s="4"/>
      <c r="G81" s="4"/>
      <c r="H81" s="4"/>
      <c r="I81" s="4"/>
      <c r="J81" s="48" t="s">
        <v>18</v>
      </c>
      <c r="K81" s="49"/>
      <c r="L81" s="42"/>
      <c r="M81" s="43"/>
    </row>
    <row r="82" spans="1:13" ht="15.75">
      <c r="A82" s="25"/>
      <c r="B82" s="3"/>
      <c r="C82" s="4"/>
      <c r="D82" s="26" t="s">
        <v>1</v>
      </c>
      <c r="E82" s="27">
        <f>IF(D80="","",D80-(F76/(F77*1.163)))</f>
        <v>39.99999999999999</v>
      </c>
      <c r="F82" s="4"/>
      <c r="G82" s="4"/>
      <c r="H82" s="4"/>
      <c r="I82" s="4"/>
      <c r="J82" s="4"/>
      <c r="K82" s="4"/>
      <c r="L82" s="4"/>
      <c r="M82" s="18"/>
    </row>
    <row r="83" spans="1:13" ht="12.75">
      <c r="A83" s="25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18"/>
    </row>
    <row r="84" spans="1:13" ht="16.5" thickBot="1">
      <c r="A84" s="25"/>
      <c r="B84" s="3"/>
      <c r="C84" s="26" t="s">
        <v>0</v>
      </c>
      <c r="D84" s="27">
        <f>D80*(100%-$I$10)+E82*$I$10</f>
        <v>40.599999999999994</v>
      </c>
      <c r="E84" s="4"/>
      <c r="F84" s="4"/>
      <c r="G84" s="4"/>
      <c r="H84" s="4"/>
      <c r="I84" s="4"/>
      <c r="J84" s="4"/>
      <c r="K84" s="4"/>
      <c r="L84" s="4"/>
      <c r="M84" s="18"/>
    </row>
    <row r="85" spans="1:13" ht="15.75">
      <c r="A85" s="25"/>
      <c r="B85" s="3"/>
      <c r="C85" s="4"/>
      <c r="D85" s="4"/>
      <c r="E85" s="52" t="s">
        <v>2</v>
      </c>
      <c r="F85" s="53">
        <v>100</v>
      </c>
      <c r="G85" s="54" t="s">
        <v>5</v>
      </c>
      <c r="H85" s="55"/>
      <c r="I85" s="4"/>
      <c r="J85" s="4"/>
      <c r="K85" s="4"/>
      <c r="L85" s="4"/>
      <c r="M85" s="18"/>
    </row>
    <row r="86" spans="1:13" ht="12.75">
      <c r="A86" s="25"/>
      <c r="B86" s="3"/>
      <c r="C86" s="4"/>
      <c r="D86" s="4"/>
      <c r="E86" s="56" t="s">
        <v>3</v>
      </c>
      <c r="F86" s="57">
        <f>$I$8*$I$10</f>
        <v>71.65376898824879</v>
      </c>
      <c r="G86" s="57" t="s">
        <v>4</v>
      </c>
      <c r="H86" s="58"/>
      <c r="I86" s="4"/>
      <c r="J86" s="4"/>
      <c r="K86" s="4"/>
      <c r="L86" s="4"/>
      <c r="M86" s="18"/>
    </row>
    <row r="87" spans="1:13" ht="15.75">
      <c r="A87" s="25"/>
      <c r="B87" s="3"/>
      <c r="C87" s="4"/>
      <c r="D87" s="4"/>
      <c r="E87" s="59" t="s">
        <v>12</v>
      </c>
      <c r="F87" s="60">
        <v>20</v>
      </c>
      <c r="G87" s="57" t="s">
        <v>13</v>
      </c>
      <c r="H87" s="58"/>
      <c r="I87" s="4"/>
      <c r="J87" s="28" t="s">
        <v>16</v>
      </c>
      <c r="K87" s="31">
        <f>IF(F85="","",F85*F89)</f>
        <v>100</v>
      </c>
      <c r="L87" s="4"/>
      <c r="M87" s="18"/>
    </row>
    <row r="88" spans="1:13" ht="12.75">
      <c r="A88" s="25"/>
      <c r="B88" s="3"/>
      <c r="C88" s="4"/>
      <c r="D88" s="4"/>
      <c r="E88" s="61" t="s">
        <v>10</v>
      </c>
      <c r="F88" s="60"/>
      <c r="G88" s="57"/>
      <c r="H88" s="58"/>
      <c r="I88" s="4"/>
      <c r="J88" s="14" t="s">
        <v>17</v>
      </c>
      <c r="K88" s="15"/>
      <c r="L88" s="44"/>
      <c r="M88" s="45"/>
    </row>
    <row r="89" spans="1:13" ht="16.5" thickBot="1">
      <c r="A89" s="25"/>
      <c r="B89" s="3"/>
      <c r="C89" s="9" t="s">
        <v>0</v>
      </c>
      <c r="D89" s="10">
        <f>IF(D84=$C$7,"",IF(D84&lt;$C$7,"",D84))</f>
        <v>40.599999999999994</v>
      </c>
      <c r="E89" s="62" t="s">
        <v>11</v>
      </c>
      <c r="F89" s="63">
        <f>IF(D89="","",(60/(((D89+E91)/2)-F87))^F88)</f>
        <v>1</v>
      </c>
      <c r="G89" s="63"/>
      <c r="H89" s="64"/>
      <c r="I89" s="4"/>
      <c r="J89" s="39"/>
      <c r="K89" s="38"/>
      <c r="L89" s="38"/>
      <c r="M89" s="40"/>
    </row>
    <row r="90" spans="1:13" ht="13.5" thickBot="1">
      <c r="A90" s="25"/>
      <c r="B90" s="3"/>
      <c r="C90" s="11"/>
      <c r="D90" s="12"/>
      <c r="E90" s="13"/>
      <c r="F90" s="4"/>
      <c r="G90" s="4"/>
      <c r="H90" s="4"/>
      <c r="I90" s="4"/>
      <c r="J90" s="48" t="s">
        <v>18</v>
      </c>
      <c r="K90" s="49"/>
      <c r="L90" s="42"/>
      <c r="M90" s="43"/>
    </row>
    <row r="91" spans="1:13" ht="15.75">
      <c r="A91" s="25"/>
      <c r="B91" s="3"/>
      <c r="C91" s="4"/>
      <c r="D91" s="26" t="s">
        <v>1</v>
      </c>
      <c r="E91" s="27">
        <f>IF(D89="","",D89-(F85/(F86*1.163)))</f>
        <v>39.39999999999999</v>
      </c>
      <c r="F91" s="4"/>
      <c r="G91" s="4"/>
      <c r="H91" s="4"/>
      <c r="I91" s="4"/>
      <c r="J91" s="4"/>
      <c r="K91" s="4"/>
      <c r="L91" s="4"/>
      <c r="M91" s="18"/>
    </row>
    <row r="92" spans="1:13" ht="12.75">
      <c r="A92" s="25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18"/>
    </row>
    <row r="93" spans="1:13" ht="16.5" thickBot="1">
      <c r="A93" s="25"/>
      <c r="B93" s="22"/>
      <c r="C93" s="26" t="s">
        <v>1</v>
      </c>
      <c r="D93" s="27">
        <f>D89*(100%-$I$10)+E91*$I$10</f>
        <v>39.99999999999999</v>
      </c>
      <c r="E93" s="4"/>
      <c r="F93" s="4"/>
      <c r="G93" s="4"/>
      <c r="H93" s="4"/>
      <c r="I93" s="4"/>
      <c r="J93" s="4"/>
      <c r="K93" s="4"/>
      <c r="L93" s="4"/>
      <c r="M93" s="18"/>
    </row>
    <row r="94" spans="1:13" ht="12.75">
      <c r="A94" s="1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8"/>
    </row>
    <row r="95" spans="1:13" ht="12.75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</row>
  </sheetData>
  <sheetProtection sheet="1" objects="1" scenarios="1"/>
  <mergeCells count="2">
    <mergeCell ref="A1:M1"/>
    <mergeCell ref="L7:M7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supermario</dc:creator>
  <cp:keywords/>
  <dc:description/>
  <cp:lastModifiedBy> Bruno Bosy</cp:lastModifiedBy>
  <cp:lastPrinted>1999-08-26T19:20:31Z</cp:lastPrinted>
  <dcterms:created xsi:type="dcterms:W3CDTF">1999-08-26T15:36:21Z</dcterms:created>
  <dcterms:modified xsi:type="dcterms:W3CDTF">2004-06-03T16:06:15Z</dcterms:modified>
  <cp:category/>
  <cp:version/>
  <cp:contentType/>
  <cp:contentStatus/>
</cp:coreProperties>
</file>