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65" yWindow="65521" windowWidth="7710" windowHeight="9090" activeTab="0"/>
  </bookViews>
  <sheets>
    <sheet name="Tabelle1" sheetId="1" r:id="rId1"/>
  </sheets>
  <definedNames>
    <definedName name="_xlnm.Print_Area" localSheetId="0">'Tabelle1'!$A$1:$S$75</definedName>
  </definedNames>
  <calcPr fullCalcOnLoad="1"/>
</workbook>
</file>

<file path=xl/sharedStrings.xml><?xml version="1.0" encoding="utf-8"?>
<sst xmlns="http://schemas.openxmlformats.org/spreadsheetml/2006/main" count="110" uniqueCount="51">
  <si>
    <t>Formblatt 1a</t>
  </si>
  <si>
    <t>Ermittlung der Rohrdurchmesser</t>
  </si>
  <si>
    <t>Anzahl</t>
  </si>
  <si>
    <t>Fgh</t>
  </si>
  <si>
    <t>Fgdwh</t>
  </si>
  <si>
    <t>Fgrh</t>
  </si>
  <si>
    <t>Fguwh</t>
  </si>
  <si>
    <t>Differenziertes Verfahren</t>
  </si>
  <si>
    <t>stahl</t>
  </si>
  <si>
    <t>Verteilungsleitungen:</t>
  </si>
  <si>
    <r>
      <t>D</t>
    </r>
    <r>
      <rPr>
        <sz val="8"/>
        <rFont val="Arial"/>
        <family val="0"/>
      </rPr>
      <t>p</t>
    </r>
    <r>
      <rPr>
        <vertAlign val="subscript"/>
        <sz val="8"/>
        <rFont val="Arial"/>
        <family val="2"/>
      </rPr>
      <t>zul</t>
    </r>
    <r>
      <rPr>
        <sz val="8"/>
        <rFont val="Arial"/>
        <family val="0"/>
      </rPr>
      <t xml:space="preserve"> &lt;=0,3 mbar</t>
    </r>
  </si>
  <si>
    <t>Rohrart :</t>
  </si>
  <si>
    <t>Verbrauchsleitungen:</t>
  </si>
  <si>
    <r>
      <t>D</t>
    </r>
    <r>
      <rPr>
        <sz val="8"/>
        <rFont val="Arial"/>
        <family val="0"/>
      </rPr>
      <t>p</t>
    </r>
    <r>
      <rPr>
        <vertAlign val="subscript"/>
        <sz val="8"/>
        <rFont val="Arial"/>
        <family val="2"/>
      </rPr>
      <t>zul</t>
    </r>
    <r>
      <rPr>
        <sz val="8"/>
        <rFont val="Arial"/>
        <family val="0"/>
      </rPr>
      <t xml:space="preserve"> &lt;=0,8 mbar</t>
    </r>
  </si>
  <si>
    <t>Steigleitungen:</t>
  </si>
  <si>
    <r>
      <t>D</t>
    </r>
    <r>
      <rPr>
        <sz val="8"/>
        <rFont val="Arial"/>
        <family val="0"/>
      </rPr>
      <t>p</t>
    </r>
    <r>
      <rPr>
        <vertAlign val="subscript"/>
        <sz val="8"/>
        <rFont val="Arial"/>
        <family val="2"/>
      </rPr>
      <t>zul</t>
    </r>
    <r>
      <rPr>
        <sz val="8"/>
        <rFont val="Arial"/>
        <family val="0"/>
      </rPr>
      <t xml:space="preserve"> &lt;=0,0 mbar</t>
    </r>
  </si>
  <si>
    <t xml:space="preserve"> ( 1. u. 2. Gasfamilie )</t>
  </si>
  <si>
    <t>Abzweig und Geräte-</t>
  </si>
  <si>
    <t>anschlußleitungen:</t>
  </si>
  <si>
    <r>
      <t>D</t>
    </r>
    <r>
      <rPr>
        <sz val="8"/>
        <rFont val="Arial"/>
        <family val="0"/>
      </rPr>
      <t>p</t>
    </r>
    <r>
      <rPr>
        <vertAlign val="subscript"/>
        <sz val="8"/>
        <rFont val="Arial"/>
        <family val="2"/>
      </rPr>
      <t>zul</t>
    </r>
    <r>
      <rPr>
        <sz val="8"/>
        <rFont val="Arial"/>
        <family val="0"/>
      </rPr>
      <t xml:space="preserve"> &lt;=0,5 mbar</t>
    </r>
  </si>
  <si>
    <t>TS</t>
  </si>
  <si>
    <t xml:space="preserve">Geräte- art  </t>
  </si>
  <si>
    <t>An- zahl</t>
  </si>
  <si>
    <r>
      <t>S</t>
    </r>
    <r>
      <rPr>
        <sz val="10"/>
        <rFont val="Arial Punkt"/>
        <family val="2"/>
      </rPr>
      <t>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 Geräte- art</t>
    </r>
  </si>
  <si>
    <r>
      <t>f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 Geräte-  art</t>
    </r>
  </si>
  <si>
    <t>3*4</t>
  </si>
  <si>
    <r>
      <t>V</t>
    </r>
    <r>
      <rPr>
        <vertAlign val="subscript"/>
        <sz val="10"/>
        <rFont val="Arial"/>
        <family val="2"/>
      </rPr>
      <t>S</t>
    </r>
  </si>
  <si>
    <t>l</t>
  </si>
  <si>
    <t>DN</t>
  </si>
  <si>
    <t>v</t>
  </si>
  <si>
    <t>R</t>
  </si>
  <si>
    <t>R*l</t>
  </si>
  <si>
    <t>Sz</t>
  </si>
  <si>
    <t>Z</t>
  </si>
  <si>
    <r>
      <t>D</t>
    </r>
    <r>
      <rPr>
        <sz val="10"/>
        <rFont val="Arial"/>
        <family val="0"/>
      </rPr>
      <t>H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</si>
  <si>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H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</si>
  <si>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Ts</t>
    </r>
  </si>
  <si>
    <r>
      <t xml:space="preserve">Kontrolle </t>
    </r>
    <r>
      <rPr>
        <sz val="10"/>
        <rFont val="Symbol"/>
        <family val="1"/>
      </rPr>
      <t>S</t>
    </r>
    <r>
      <rPr>
        <sz val="8"/>
        <rFont val="Symbol"/>
        <family val="1"/>
      </rP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Ts</t>
    </r>
    <r>
      <rPr>
        <sz val="10"/>
        <rFont val="Arial"/>
        <family val="0"/>
      </rPr>
      <t xml:space="preserve"> &lt;= </t>
    </r>
    <r>
      <rPr>
        <sz val="8"/>
        <rFont val="Symbol"/>
        <family val="1"/>
      </rP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zul</t>
    </r>
  </si>
  <si>
    <t>-</t>
  </si>
  <si>
    <t>m³/h</t>
  </si>
  <si>
    <t>m</t>
  </si>
  <si>
    <t>m/s</t>
  </si>
  <si>
    <t>mbar/m</t>
  </si>
  <si>
    <t>mbar</t>
  </si>
  <si>
    <t>di</t>
  </si>
  <si>
    <t>reynold</t>
  </si>
  <si>
    <t>lambda</t>
  </si>
  <si>
    <t>H:</t>
  </si>
  <si>
    <t>DWH:</t>
  </si>
  <si>
    <t>RH:</t>
  </si>
  <si>
    <t>UWH:</t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</si>
</sst>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0"/>
    <numFmt numFmtId="170" formatCode="0.0000000"/>
    <numFmt numFmtId="171" formatCode="dd/\ mm/yy"/>
    <numFmt numFmtId="172" formatCode="0.0000000000"/>
    <numFmt numFmtId="173" formatCode="0,000"/>
    <numFmt numFmtId="174" formatCode="0.000_ ;[Red]\-0.00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10"/>
      <name val="Arial Punkt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b/>
      <u val="single"/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Continuous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4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8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12" xfId="0" applyFill="1" applyBorder="1" applyAlignment="1">
      <alignment/>
    </xf>
    <xf numFmtId="0" fontId="7" fillId="2" borderId="12" xfId="0" applyFont="1" applyFill="1" applyBorder="1" applyAlignment="1">
      <alignment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11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2" fontId="7" fillId="0" borderId="8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top" wrapText="1"/>
    </xf>
    <xf numFmtId="1" fontId="7" fillId="0" borderId="8" xfId="0" applyNumberFormat="1" applyFont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7" fillId="0" borderId="0" xfId="0" applyNumberFormat="1" applyFont="1" applyBorder="1" applyAlignment="1" applyProtection="1">
      <alignment horizontal="center" vertical="center"/>
      <protection/>
    </xf>
    <xf numFmtId="2" fontId="7" fillId="0" borderId="5" xfId="0" applyNumberFormat="1" applyFont="1" applyBorder="1" applyAlignment="1" applyProtection="1">
      <alignment horizontal="center" vertical="center"/>
      <protection/>
    </xf>
    <xf numFmtId="2" fontId="7" fillId="0" borderId="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8" fillId="2" borderId="0" xfId="0" applyFont="1" applyFill="1" applyAlignment="1">
      <alignment/>
    </xf>
    <xf numFmtId="2" fontId="8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7" fillId="2" borderId="0" xfId="0" applyNumberFormat="1" applyFont="1" applyFill="1" applyAlignment="1">
      <alignment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left" vertical="center"/>
      <protection locked="0"/>
    </xf>
    <xf numFmtId="2" fontId="7" fillId="0" borderId="0" xfId="0" applyNumberFormat="1" applyFont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2" fontId="7" fillId="2" borderId="0" xfId="0" applyNumberFormat="1" applyFont="1" applyFill="1" applyAlignment="1">
      <alignment horizontal="left"/>
    </xf>
    <xf numFmtId="164" fontId="7" fillId="0" borderId="5" xfId="0" applyNumberFormat="1" applyFont="1" applyBorder="1" applyAlignment="1" applyProtection="1">
      <alignment horizontal="center" vertical="center"/>
      <protection/>
    </xf>
    <xf numFmtId="2" fontId="7" fillId="0" borderId="5" xfId="0" applyNumberFormat="1" applyFont="1" applyBorder="1" applyAlignment="1" applyProtection="1">
      <alignment horizontal="left" vertical="center"/>
      <protection/>
    </xf>
    <xf numFmtId="164" fontId="7" fillId="0" borderId="0" xfId="0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 horizontal="left" vertical="center"/>
      <protection/>
    </xf>
    <xf numFmtId="164" fontId="7" fillId="0" borderId="7" xfId="0" applyNumberFormat="1" applyFont="1" applyBorder="1" applyAlignment="1" applyProtection="1">
      <alignment horizontal="center" vertical="center"/>
      <protection/>
    </xf>
    <xf numFmtId="2" fontId="7" fillId="0" borderId="7" xfId="0" applyNumberFormat="1" applyFont="1" applyBorder="1" applyAlignment="1" applyProtection="1">
      <alignment horizontal="left" vertical="center"/>
      <protection/>
    </xf>
    <xf numFmtId="2" fontId="0" fillId="0" borderId="0" xfId="0" applyNumberFormat="1" applyAlignment="1" applyProtection="1">
      <alignment/>
      <protection/>
    </xf>
    <xf numFmtId="0" fontId="7" fillId="0" borderId="7" xfId="0" applyFont="1" applyBorder="1" applyAlignment="1" applyProtection="1">
      <alignment horizontal="left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174" fontId="7" fillId="0" borderId="0" xfId="0" applyNumberFormat="1" applyFont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 textRotation="90"/>
      <protection locked="0"/>
    </xf>
    <xf numFmtId="0" fontId="7" fillId="2" borderId="0" xfId="0" applyFont="1" applyFill="1" applyAlignment="1" applyProtection="1">
      <alignment horizontal="center" vertical="top" textRotation="180"/>
      <protection locked="0"/>
    </xf>
    <xf numFmtId="49" fontId="7" fillId="0" borderId="0" xfId="0" applyNumberFormat="1" applyFont="1" applyAlignment="1" applyProtection="1">
      <alignment horizontal="center" vertical="top" textRotation="255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L76"/>
  <sheetViews>
    <sheetView showZeros="0" tabSelected="1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8" sqref="L18"/>
    </sheetView>
  </sheetViews>
  <sheetFormatPr defaultColWidth="11.421875" defaultRowHeight="12.75"/>
  <cols>
    <col min="1" max="1" width="2.57421875" style="0" customWidth="1"/>
    <col min="2" max="2" width="3.00390625" style="0" customWidth="1"/>
    <col min="3" max="3" width="6.8515625" style="0" customWidth="1"/>
    <col min="4" max="4" width="4.140625" style="0" customWidth="1"/>
    <col min="5" max="5" width="6.8515625" style="1" customWidth="1"/>
    <col min="6" max="6" width="7.140625" style="0" customWidth="1"/>
    <col min="7" max="7" width="5.421875" style="71" customWidth="1"/>
    <col min="8" max="8" width="4.8515625" style="0" customWidth="1"/>
    <col min="9" max="9" width="4.140625" style="0" customWidth="1"/>
    <col min="10" max="10" width="4.00390625" style="0" customWidth="1"/>
    <col min="11" max="11" width="3.8515625" style="80" customWidth="1"/>
    <col min="12" max="12" width="6.140625" style="0" customWidth="1"/>
    <col min="13" max="13" width="5.8515625" style="1" customWidth="1"/>
    <col min="14" max="14" width="4.8515625" style="0" customWidth="1"/>
    <col min="15" max="15" width="5.421875" style="0" customWidth="1"/>
    <col min="16" max="16" width="5.8515625" style="1" customWidth="1"/>
    <col min="17" max="17" width="5.140625" style="59" customWidth="1"/>
    <col min="18" max="18" width="5.00390625" style="0" customWidth="1"/>
    <col min="19" max="19" width="8.28125" style="0" customWidth="1"/>
    <col min="28" max="32" width="0" style="1" hidden="1" customWidth="1"/>
    <col min="33" max="33" width="0" style="0" hidden="1" customWidth="1"/>
    <col min="34" max="34" width="0" style="1" hidden="1" customWidth="1"/>
    <col min="35" max="36" width="0" style="0" hidden="1" customWidth="1"/>
  </cols>
  <sheetData>
    <row r="1" spans="1:32" ht="18">
      <c r="A1" s="38" t="s">
        <v>0</v>
      </c>
      <c r="B1" s="38"/>
      <c r="C1" s="38"/>
      <c r="D1" s="38"/>
      <c r="E1" s="51"/>
      <c r="F1" s="75" t="s">
        <v>1</v>
      </c>
      <c r="G1" s="73"/>
      <c r="H1" s="74"/>
      <c r="J1" s="74"/>
      <c r="K1" s="75"/>
      <c r="L1" s="74"/>
      <c r="M1" s="74"/>
      <c r="N1" s="72"/>
      <c r="O1" s="72"/>
      <c r="P1" s="72"/>
      <c r="Q1" s="76"/>
      <c r="R1" s="38"/>
      <c r="S1" s="40"/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</row>
    <row r="2" spans="1:35" ht="12.75">
      <c r="A2" s="38"/>
      <c r="B2" s="38"/>
      <c r="C2" s="38"/>
      <c r="D2" s="38"/>
      <c r="E2" s="51"/>
      <c r="F2" s="38"/>
      <c r="G2" s="65"/>
      <c r="H2" s="38"/>
      <c r="I2" s="42" t="s">
        <v>7</v>
      </c>
      <c r="J2" s="43"/>
      <c r="K2" s="77"/>
      <c r="L2" s="38"/>
      <c r="M2" s="51"/>
      <c r="N2" s="38"/>
      <c r="O2" s="38"/>
      <c r="P2" s="51"/>
      <c r="Q2" s="55"/>
      <c r="R2" s="38"/>
      <c r="S2" s="40"/>
      <c r="AB2" s="1">
        <v>1</v>
      </c>
      <c r="AC2" s="1">
        <v>0.621</v>
      </c>
      <c r="AD2" s="1">
        <v>1</v>
      </c>
      <c r="AE2" s="1">
        <v>1</v>
      </c>
      <c r="AF2" s="1">
        <v>1</v>
      </c>
      <c r="AH2" s="1" t="s">
        <v>8</v>
      </c>
      <c r="AI2">
        <v>0.5</v>
      </c>
    </row>
    <row r="3" spans="1:34" s="32" customFormat="1" ht="12.75">
      <c r="A3" s="39" t="s">
        <v>9</v>
      </c>
      <c r="B3" s="39"/>
      <c r="C3" s="39"/>
      <c r="D3" s="39"/>
      <c r="E3" s="87" t="s">
        <v>10</v>
      </c>
      <c r="F3" s="39"/>
      <c r="G3" s="66"/>
      <c r="H3" s="39"/>
      <c r="I3" s="39"/>
      <c r="J3" s="39"/>
      <c r="K3" s="78"/>
      <c r="L3" s="39"/>
      <c r="M3" s="52"/>
      <c r="N3" s="39"/>
      <c r="O3" s="39"/>
      <c r="P3" s="52"/>
      <c r="Q3" s="55"/>
      <c r="R3" s="44" t="s">
        <v>11</v>
      </c>
      <c r="S3" s="41"/>
      <c r="AB3" s="45">
        <v>2</v>
      </c>
      <c r="AC3" s="45">
        <v>0.448</v>
      </c>
      <c r="AD3" s="45">
        <v>0.607</v>
      </c>
      <c r="AE3" s="45">
        <v>0.8</v>
      </c>
      <c r="AF3" s="45">
        <v>0.883</v>
      </c>
      <c r="AH3" s="45"/>
    </row>
    <row r="4" spans="1:34" s="32" customFormat="1" ht="12.75">
      <c r="A4" s="39" t="s">
        <v>12</v>
      </c>
      <c r="B4" s="39"/>
      <c r="C4" s="39"/>
      <c r="D4" s="39"/>
      <c r="E4" s="87" t="s">
        <v>13</v>
      </c>
      <c r="F4" s="39"/>
      <c r="G4" s="66"/>
      <c r="H4" s="39"/>
      <c r="I4" s="39"/>
      <c r="J4" s="39"/>
      <c r="K4" s="78"/>
      <c r="L4" s="39"/>
      <c r="M4" s="52"/>
      <c r="N4" s="39"/>
      <c r="O4" s="39"/>
      <c r="P4" s="52"/>
      <c r="Q4" s="56"/>
      <c r="R4" s="39"/>
      <c r="S4" s="41"/>
      <c r="AB4" s="1">
        <v>3</v>
      </c>
      <c r="AC4" s="45">
        <v>0.371</v>
      </c>
      <c r="AD4" s="45">
        <v>0.456</v>
      </c>
      <c r="AE4" s="45">
        <v>0.703</v>
      </c>
      <c r="AF4" s="45">
        <v>0.822</v>
      </c>
      <c r="AH4" s="45"/>
    </row>
    <row r="5" spans="1:34" s="32" customFormat="1" ht="11.25">
      <c r="A5" s="39" t="s">
        <v>14</v>
      </c>
      <c r="B5" s="39"/>
      <c r="C5" s="39"/>
      <c r="D5" s="39"/>
      <c r="E5" s="87" t="s">
        <v>15</v>
      </c>
      <c r="F5" s="39"/>
      <c r="G5" s="89" t="s">
        <v>16</v>
      </c>
      <c r="H5" s="39"/>
      <c r="I5" s="39"/>
      <c r="J5" s="39"/>
      <c r="K5" s="78"/>
      <c r="L5" s="39"/>
      <c r="M5" s="52"/>
      <c r="N5" s="39"/>
      <c r="O5" s="39"/>
      <c r="P5" s="52"/>
      <c r="Q5" s="56"/>
      <c r="R5" s="39"/>
      <c r="S5" s="41"/>
      <c r="AB5" s="45">
        <v>4</v>
      </c>
      <c r="AC5" s="45">
        <v>0.325</v>
      </c>
      <c r="AD5" s="45">
        <v>0.373</v>
      </c>
      <c r="AE5" s="45">
        <v>0.641</v>
      </c>
      <c r="AF5" s="45">
        <v>0.782</v>
      </c>
      <c r="AH5" s="45"/>
    </row>
    <row r="6" spans="1:34" s="32" customFormat="1" ht="12.75">
      <c r="A6" s="39" t="s">
        <v>17</v>
      </c>
      <c r="B6" s="39"/>
      <c r="C6" s="39"/>
      <c r="D6" s="39"/>
      <c r="E6" s="88"/>
      <c r="F6" s="39"/>
      <c r="G6" s="66"/>
      <c r="H6" s="39"/>
      <c r="I6" s="39"/>
      <c r="J6" s="39"/>
      <c r="K6" s="78"/>
      <c r="L6" s="39"/>
      <c r="M6" s="52"/>
      <c r="N6" s="39"/>
      <c r="O6" s="39"/>
      <c r="P6" s="52"/>
      <c r="Q6" s="56"/>
      <c r="R6" s="39"/>
      <c r="S6" s="41"/>
      <c r="AB6" s="1">
        <v>5</v>
      </c>
      <c r="AC6" s="45">
        <v>0.294</v>
      </c>
      <c r="AD6" s="45">
        <v>0.32</v>
      </c>
      <c r="AE6" s="45">
        <v>0.597</v>
      </c>
      <c r="AF6" s="45">
        <v>0.752</v>
      </c>
      <c r="AH6" s="45"/>
    </row>
    <row r="7" spans="1:34" s="32" customFormat="1" ht="11.25" customHeight="1">
      <c r="A7" s="39" t="s">
        <v>18</v>
      </c>
      <c r="B7" s="39"/>
      <c r="C7" s="39"/>
      <c r="D7" s="39"/>
      <c r="E7" s="87" t="s">
        <v>19</v>
      </c>
      <c r="F7" s="39"/>
      <c r="G7" s="66"/>
      <c r="H7" s="39"/>
      <c r="I7" s="39"/>
      <c r="J7" s="39"/>
      <c r="K7" s="78"/>
      <c r="L7" s="39"/>
      <c r="M7" s="52"/>
      <c r="N7" s="39"/>
      <c r="O7" s="39"/>
      <c r="P7" s="52"/>
      <c r="Q7" s="56"/>
      <c r="R7" s="39"/>
      <c r="S7" s="41"/>
      <c r="AB7" s="45">
        <v>6</v>
      </c>
      <c r="AC7" s="45">
        <v>0.271</v>
      </c>
      <c r="AD7" s="45">
        <v>0.283</v>
      </c>
      <c r="AE7" s="45">
        <v>0.564</v>
      </c>
      <c r="AF7" s="45">
        <v>0.729</v>
      </c>
      <c r="AH7" s="45"/>
    </row>
    <row r="8" spans="1:32" s="31" customFormat="1" ht="10.5" customHeight="1">
      <c r="A8" s="28"/>
      <c r="B8" s="24">
        <v>1</v>
      </c>
      <c r="C8" s="24">
        <v>2</v>
      </c>
      <c r="D8" s="29"/>
      <c r="E8" s="24">
        <v>3</v>
      </c>
      <c r="F8" s="24">
        <v>4</v>
      </c>
      <c r="G8" s="64">
        <v>5</v>
      </c>
      <c r="H8" s="24">
        <v>6</v>
      </c>
      <c r="I8" s="30">
        <v>7</v>
      </c>
      <c r="J8" s="30">
        <v>8</v>
      </c>
      <c r="K8" s="64">
        <v>9</v>
      </c>
      <c r="L8" s="24">
        <v>10</v>
      </c>
      <c r="M8" s="24">
        <v>11</v>
      </c>
      <c r="N8" s="27">
        <v>12</v>
      </c>
      <c r="O8" s="27">
        <v>13</v>
      </c>
      <c r="P8" s="27">
        <v>14</v>
      </c>
      <c r="Q8" s="50">
        <v>15</v>
      </c>
      <c r="R8" s="27">
        <v>16</v>
      </c>
      <c r="S8" s="36">
        <v>17</v>
      </c>
      <c r="AB8" s="1">
        <v>7</v>
      </c>
      <c r="AC8" s="31">
        <v>0.253</v>
      </c>
      <c r="AD8" s="31">
        <v>0.255</v>
      </c>
      <c r="AE8" s="31">
        <v>0.537</v>
      </c>
      <c r="AF8" s="31">
        <v>0.71</v>
      </c>
    </row>
    <row r="9" spans="1:32" s="2" customFormat="1" ht="39.75" customHeight="1">
      <c r="A9" s="3"/>
      <c r="B9" s="4" t="s">
        <v>20</v>
      </c>
      <c r="C9" s="5" t="s">
        <v>21</v>
      </c>
      <c r="D9" s="22" t="s">
        <v>22</v>
      </c>
      <c r="E9" s="6" t="s">
        <v>23</v>
      </c>
      <c r="F9" s="4" t="s">
        <v>24</v>
      </c>
      <c r="G9" s="63" t="s">
        <v>25</v>
      </c>
      <c r="H9" s="7" t="s">
        <v>26</v>
      </c>
      <c r="I9" s="8" t="s">
        <v>27</v>
      </c>
      <c r="J9" s="8" t="s">
        <v>28</v>
      </c>
      <c r="K9" s="79" t="s">
        <v>29</v>
      </c>
      <c r="L9" s="4" t="s">
        <v>30</v>
      </c>
      <c r="M9" s="7" t="s">
        <v>31</v>
      </c>
      <c r="N9" s="21" t="s">
        <v>32</v>
      </c>
      <c r="O9" s="9" t="s">
        <v>33</v>
      </c>
      <c r="P9" s="23" t="s">
        <v>34</v>
      </c>
      <c r="Q9" s="49" t="s">
        <v>35</v>
      </c>
      <c r="R9" s="23" t="s">
        <v>36</v>
      </c>
      <c r="S9" s="37" t="s">
        <v>37</v>
      </c>
      <c r="AB9" s="45">
        <v>8</v>
      </c>
      <c r="AC9" s="2">
        <v>0.239</v>
      </c>
      <c r="AD9" s="2">
        <v>0.234</v>
      </c>
      <c r="AE9" s="2">
        <v>0.515</v>
      </c>
      <c r="AF9" s="2">
        <v>0.694</v>
      </c>
    </row>
    <row r="10" spans="1:36" s="1" customFormat="1" ht="11.25" customHeight="1">
      <c r="A10" s="25"/>
      <c r="B10" s="24" t="s">
        <v>38</v>
      </c>
      <c r="C10" s="24" t="s">
        <v>38</v>
      </c>
      <c r="D10" s="26" t="s">
        <v>38</v>
      </c>
      <c r="E10" s="24" t="s">
        <v>39</v>
      </c>
      <c r="F10" s="24" t="s">
        <v>38</v>
      </c>
      <c r="G10" s="62" t="s">
        <v>39</v>
      </c>
      <c r="H10" s="24" t="s">
        <v>39</v>
      </c>
      <c r="I10" s="24" t="s">
        <v>40</v>
      </c>
      <c r="J10" s="24" t="s">
        <v>38</v>
      </c>
      <c r="K10" s="62" t="s">
        <v>41</v>
      </c>
      <c r="L10" s="24" t="s">
        <v>42</v>
      </c>
      <c r="M10" s="24" t="s">
        <v>43</v>
      </c>
      <c r="N10" s="27" t="s">
        <v>38</v>
      </c>
      <c r="O10" s="27" t="s">
        <v>43</v>
      </c>
      <c r="P10" s="27" t="s">
        <v>40</v>
      </c>
      <c r="Q10" s="48" t="s">
        <v>43</v>
      </c>
      <c r="R10" s="27" t="s">
        <v>43</v>
      </c>
      <c r="S10" s="10"/>
      <c r="AB10" s="1">
        <v>9</v>
      </c>
      <c r="AC10" s="1">
        <v>0.227</v>
      </c>
      <c r="AD10" s="1">
        <v>0.217</v>
      </c>
      <c r="AE10" s="1">
        <v>0.496</v>
      </c>
      <c r="AF10" s="1">
        <v>0.68</v>
      </c>
      <c r="AH10" s="46" t="s">
        <v>44</v>
      </c>
      <c r="AI10" s="1" t="s">
        <v>45</v>
      </c>
      <c r="AJ10" s="1" t="s">
        <v>46</v>
      </c>
    </row>
    <row r="11" spans="1:36" s="11" customFormat="1" ht="9" customHeight="1">
      <c r="A11" s="33"/>
      <c r="B11" s="12"/>
      <c r="C11" s="20" t="s">
        <v>47</v>
      </c>
      <c r="D11" s="13"/>
      <c r="E11" s="60"/>
      <c r="F11" s="90">
        <f>IF(D11="",0,VLOOKUP(D11,$AB$2:$AC$51,2))</f>
        <v>0</v>
      </c>
      <c r="G11" s="67">
        <f>IF(F11="",0,(E11*F11))</f>
        <v>0</v>
      </c>
      <c r="H11" s="91"/>
      <c r="I11" s="13"/>
      <c r="J11" s="13"/>
      <c r="K11" s="96"/>
      <c r="L11" s="20"/>
      <c r="M11" s="67"/>
      <c r="N11" s="60"/>
      <c r="O11" s="99"/>
      <c r="P11" s="46"/>
      <c r="Q11" s="100"/>
      <c r="R11" s="101"/>
      <c r="S11" s="83"/>
      <c r="AB11" s="45">
        <v>10</v>
      </c>
      <c r="AC11" s="46">
        <v>0.217</v>
      </c>
      <c r="AD11" s="46">
        <v>0.202</v>
      </c>
      <c r="AE11" s="46">
        <v>0.48</v>
      </c>
      <c r="AF11" s="46">
        <v>0.668</v>
      </c>
      <c r="AH11" s="31">
        <f>DN(J11,$AH$2)</f>
        <v>0</v>
      </c>
      <c r="AI11" s="11">
        <f aca="true" t="shared" si="0" ref="AI11:AI26">((K11*(AH11/1000))/0.0000149)</f>
        <v>0</v>
      </c>
      <c r="AJ11" s="11">
        <f>IF(AI11=0,0,lambda($AI$2,AI11,AH11))</f>
        <v>0</v>
      </c>
    </row>
    <row r="12" spans="1:36" s="11" customFormat="1" ht="9" customHeight="1">
      <c r="A12" s="33"/>
      <c r="B12" s="15"/>
      <c r="C12" s="19" t="s">
        <v>48</v>
      </c>
      <c r="D12" s="14"/>
      <c r="E12" s="61"/>
      <c r="F12" s="92">
        <f>IF(D12="",0,VLOOKUP(D12,$AB$2:$AD$51,3))</f>
        <v>0</v>
      </c>
      <c r="G12" s="67">
        <f aca="true" t="shared" si="1" ref="G12:G27">(E12*F12)</f>
        <v>0</v>
      </c>
      <c r="H12" s="93"/>
      <c r="I12" s="14"/>
      <c r="J12" s="14"/>
      <c r="K12" s="93"/>
      <c r="L12" s="19"/>
      <c r="M12" s="67"/>
      <c r="N12" s="61"/>
      <c r="O12" s="99"/>
      <c r="P12" s="46"/>
      <c r="Q12" s="100"/>
      <c r="R12" s="101"/>
      <c r="S12" s="83"/>
      <c r="AB12" s="1">
        <v>11</v>
      </c>
      <c r="AC12" s="46">
        <v>0.208</v>
      </c>
      <c r="AD12" s="46">
        <v>0.191</v>
      </c>
      <c r="AE12" s="46">
        <v>0.466</v>
      </c>
      <c r="AF12" s="46">
        <v>0.657</v>
      </c>
      <c r="AH12" s="31">
        <f aca="true" t="shared" si="2" ref="AH12:AH27">DN(J12,$AH$2)</f>
        <v>0</v>
      </c>
      <c r="AI12" s="11">
        <f t="shared" si="0"/>
        <v>0</v>
      </c>
      <c r="AJ12" s="11">
        <f aca="true" t="shared" si="3" ref="AJ12:AJ27">IF(AI12=0,0,lambda($AI$2,AI12,AH12))</f>
        <v>0</v>
      </c>
    </row>
    <row r="13" spans="1:36" s="11" customFormat="1" ht="9" customHeight="1">
      <c r="A13" s="33"/>
      <c r="B13" s="15"/>
      <c r="C13" s="19" t="s">
        <v>49</v>
      </c>
      <c r="D13" s="14"/>
      <c r="E13" s="61"/>
      <c r="F13" s="92">
        <f>IF(D13="",0,VLOOKUP(D13,$AB$2:$AE$51,4))</f>
        <v>0</v>
      </c>
      <c r="G13" s="67">
        <f t="shared" si="1"/>
        <v>0</v>
      </c>
      <c r="H13" s="93"/>
      <c r="I13" s="14"/>
      <c r="J13" s="14"/>
      <c r="K13" s="93"/>
      <c r="L13" s="19"/>
      <c r="M13" s="67"/>
      <c r="N13" s="61"/>
      <c r="O13" s="99"/>
      <c r="P13" s="46"/>
      <c r="Q13" s="100"/>
      <c r="R13" s="101"/>
      <c r="S13" s="83"/>
      <c r="V13" s="108"/>
      <c r="AB13" s="45">
        <v>12</v>
      </c>
      <c r="AC13" s="46">
        <v>0.201</v>
      </c>
      <c r="AD13" s="46">
        <v>0.18</v>
      </c>
      <c r="AE13" s="46">
        <v>0.454</v>
      </c>
      <c r="AF13" s="46">
        <v>0.648</v>
      </c>
      <c r="AH13" s="31">
        <f t="shared" si="2"/>
        <v>0</v>
      </c>
      <c r="AI13" s="11">
        <f t="shared" si="0"/>
        <v>0</v>
      </c>
      <c r="AJ13" s="11">
        <f t="shared" si="3"/>
        <v>0</v>
      </c>
    </row>
    <row r="14" spans="1:38" s="11" customFormat="1" ht="9" customHeight="1">
      <c r="A14" s="33"/>
      <c r="B14" s="15"/>
      <c r="C14" s="19" t="s">
        <v>50</v>
      </c>
      <c r="D14" s="14"/>
      <c r="E14" s="61"/>
      <c r="F14" s="92">
        <f>IF(D14="",0,VLOOKUP(D14,$AB$2:$AF$51,5))</f>
        <v>0</v>
      </c>
      <c r="G14" s="67">
        <f t="shared" si="1"/>
        <v>0</v>
      </c>
      <c r="H14" s="93">
        <f>SUM(G11:G15)</f>
        <v>0</v>
      </c>
      <c r="I14" s="14"/>
      <c r="J14" s="14"/>
      <c r="K14" s="93">
        <f>IF(J14="",0,((H14/3600)/(((AH14/1000)^2)*0.785398163)))</f>
        <v>0</v>
      </c>
      <c r="L14" s="92">
        <f>IF(J14="",0,(((AJ14/(AH14/1000))*K14^2*(0.79/2))/100))</f>
        <v>0</v>
      </c>
      <c r="M14" s="67">
        <f>I14*L14</f>
        <v>0</v>
      </c>
      <c r="N14" s="61"/>
      <c r="O14" s="105">
        <f>IF(N14=0,0,(K14^2*0.003972*N14))</f>
        <v>0</v>
      </c>
      <c r="P14" s="46"/>
      <c r="Q14" s="100">
        <f>-0.04*P14</f>
        <v>0</v>
      </c>
      <c r="R14" s="102">
        <f>SUM(Q14+O14+M14)</f>
        <v>0</v>
      </c>
      <c r="S14" s="83"/>
      <c r="U14" s="82"/>
      <c r="AB14" s="1">
        <v>13</v>
      </c>
      <c r="AC14" s="46">
        <v>0.194</v>
      </c>
      <c r="AD14" s="46">
        <v>0.172</v>
      </c>
      <c r="AE14" s="46">
        <v>0.443</v>
      </c>
      <c r="AF14" s="46">
        <v>0.639</v>
      </c>
      <c r="AH14" s="31">
        <f t="shared" si="2"/>
        <v>0</v>
      </c>
      <c r="AI14" s="11">
        <f t="shared" si="0"/>
        <v>0</v>
      </c>
      <c r="AJ14" s="11">
        <f t="shared" si="3"/>
        <v>0</v>
      </c>
      <c r="AL14" s="11">
        <f>L14</f>
        <v>0</v>
      </c>
    </row>
    <row r="15" spans="1:36" s="11" customFormat="1" ht="9" customHeight="1">
      <c r="A15" s="107"/>
      <c r="B15" s="16"/>
      <c r="C15" s="17"/>
      <c r="D15" s="17"/>
      <c r="E15" s="53"/>
      <c r="F15" s="57"/>
      <c r="G15" s="67">
        <f t="shared" si="1"/>
        <v>0</v>
      </c>
      <c r="H15" s="95"/>
      <c r="I15" s="17"/>
      <c r="J15" s="17"/>
      <c r="K15" s="95"/>
      <c r="L15" s="97"/>
      <c r="M15" s="69"/>
      <c r="N15" s="53"/>
      <c r="O15" s="98"/>
      <c r="P15" s="53"/>
      <c r="Q15" s="94"/>
      <c r="R15" s="97"/>
      <c r="S15" s="84"/>
      <c r="AB15" s="45">
        <v>14</v>
      </c>
      <c r="AC15" s="46">
        <v>0.188</v>
      </c>
      <c r="AD15" s="46">
        <v>0.164</v>
      </c>
      <c r="AE15" s="46">
        <v>0.432</v>
      </c>
      <c r="AF15" s="46">
        <v>0.631</v>
      </c>
      <c r="AH15" s="31">
        <f t="shared" si="2"/>
        <v>0</v>
      </c>
      <c r="AI15" s="11">
        <f t="shared" si="0"/>
        <v>0</v>
      </c>
      <c r="AJ15" s="11">
        <f t="shared" si="3"/>
        <v>0</v>
      </c>
    </row>
    <row r="16" spans="1:36" s="11" customFormat="1" ht="9" customHeight="1">
      <c r="A16" s="33"/>
      <c r="B16" s="12"/>
      <c r="C16" s="20" t="s">
        <v>47</v>
      </c>
      <c r="D16" s="13"/>
      <c r="E16" s="60"/>
      <c r="F16" s="90">
        <f>IF(D16="",0,VLOOKUP(D16,$AB$2:$AC$51,2))</f>
        <v>0</v>
      </c>
      <c r="G16" s="68">
        <f t="shared" si="1"/>
        <v>0</v>
      </c>
      <c r="H16" s="91"/>
      <c r="I16" s="13"/>
      <c r="J16" s="13"/>
      <c r="K16" s="91"/>
      <c r="L16" s="20"/>
      <c r="M16" s="67"/>
      <c r="N16" s="60"/>
      <c r="O16" s="99"/>
      <c r="P16" s="46"/>
      <c r="Q16" s="100"/>
      <c r="R16" s="101"/>
      <c r="S16" s="83"/>
      <c r="AB16" s="1">
        <v>15</v>
      </c>
      <c r="AC16" s="46">
        <v>0.183</v>
      </c>
      <c r="AD16" s="46">
        <v>0.157</v>
      </c>
      <c r="AE16" s="46">
        <v>0.423</v>
      </c>
      <c r="AF16" s="46">
        <v>0.624</v>
      </c>
      <c r="AH16" s="31">
        <f t="shared" si="2"/>
        <v>0</v>
      </c>
      <c r="AI16" s="11">
        <f t="shared" si="0"/>
        <v>0</v>
      </c>
      <c r="AJ16" s="11">
        <f t="shared" si="3"/>
        <v>0</v>
      </c>
    </row>
    <row r="17" spans="1:36" s="11" customFormat="1" ht="9" customHeight="1">
      <c r="A17" s="33"/>
      <c r="B17" s="15"/>
      <c r="C17" s="19" t="s">
        <v>48</v>
      </c>
      <c r="D17" s="14"/>
      <c r="E17" s="61"/>
      <c r="F17" s="92">
        <f>IF(D17="",0,VLOOKUP(D17,$AB$2:$AD$51,3))</f>
        <v>0</v>
      </c>
      <c r="G17" s="67">
        <f t="shared" si="1"/>
        <v>0</v>
      </c>
      <c r="H17" s="93"/>
      <c r="I17" s="14"/>
      <c r="J17" s="14"/>
      <c r="K17" s="93"/>
      <c r="L17" s="19"/>
      <c r="M17" s="67"/>
      <c r="N17" s="61"/>
      <c r="O17" s="99"/>
      <c r="P17" s="46"/>
      <c r="Q17" s="100"/>
      <c r="R17" s="101"/>
      <c r="S17" s="83"/>
      <c r="AB17" s="45">
        <v>16</v>
      </c>
      <c r="AC17" s="46">
        <v>0.178</v>
      </c>
      <c r="AD17" s="46">
        <v>0.151</v>
      </c>
      <c r="AE17" s="46">
        <v>0.415</v>
      </c>
      <c r="AF17" s="46">
        <v>0.617</v>
      </c>
      <c r="AH17" s="31">
        <f t="shared" si="2"/>
        <v>0</v>
      </c>
      <c r="AI17" s="11">
        <f t="shared" si="0"/>
        <v>0</v>
      </c>
      <c r="AJ17" s="11">
        <f t="shared" si="3"/>
        <v>0</v>
      </c>
    </row>
    <row r="18" spans="1:36" s="11" customFormat="1" ht="9" customHeight="1">
      <c r="A18" s="33"/>
      <c r="B18" s="15"/>
      <c r="C18" s="19" t="s">
        <v>49</v>
      </c>
      <c r="D18" s="14"/>
      <c r="E18" s="61"/>
      <c r="F18" s="92">
        <f>IF(D18="",0,VLOOKUP(D18,$AB$2:$AE$51,4))</f>
        <v>0</v>
      </c>
      <c r="G18" s="67">
        <f t="shared" si="1"/>
        <v>0</v>
      </c>
      <c r="H18" s="93"/>
      <c r="I18" s="14"/>
      <c r="J18" s="14"/>
      <c r="K18" s="93"/>
      <c r="L18" s="19"/>
      <c r="M18" s="67"/>
      <c r="N18" s="61"/>
      <c r="O18" s="99"/>
      <c r="P18" s="46"/>
      <c r="Q18" s="100"/>
      <c r="R18" s="101"/>
      <c r="S18" s="83"/>
      <c r="AB18" s="1">
        <v>17</v>
      </c>
      <c r="AC18" s="46">
        <v>0.173</v>
      </c>
      <c r="AD18" s="46">
        <v>0.146</v>
      </c>
      <c r="AE18" s="46">
        <v>0.407</v>
      </c>
      <c r="AF18" s="46">
        <v>0.611</v>
      </c>
      <c r="AH18" s="31">
        <f t="shared" si="2"/>
        <v>0</v>
      </c>
      <c r="AI18" s="11">
        <f t="shared" si="0"/>
        <v>0</v>
      </c>
      <c r="AJ18" s="11">
        <f t="shared" si="3"/>
        <v>0</v>
      </c>
    </row>
    <row r="19" spans="1:36" s="11" customFormat="1" ht="9" customHeight="1">
      <c r="A19" s="33"/>
      <c r="B19" s="15"/>
      <c r="C19" s="19" t="s">
        <v>50</v>
      </c>
      <c r="D19" s="14"/>
      <c r="E19" s="61"/>
      <c r="F19" s="92">
        <f>IF(D19="",0,VLOOKUP(D19,$AB$2:$AF$51,5))</f>
        <v>0</v>
      </c>
      <c r="G19" s="67">
        <f t="shared" si="1"/>
        <v>0</v>
      </c>
      <c r="H19" s="93">
        <f>SUM(G16:G20)</f>
        <v>0</v>
      </c>
      <c r="I19" s="14"/>
      <c r="J19" s="14"/>
      <c r="K19" s="93">
        <f>IF(J19="",0,((H19/3600)/(((AH19/1000)^2)*0.785398163)))</f>
        <v>0</v>
      </c>
      <c r="L19" s="92">
        <f>IF(J19="",0,(((AJ19/(AH19/1000))*K19^2*(0.79/2))/100))</f>
        <v>0</v>
      </c>
      <c r="M19" s="67">
        <f>I19*L19</f>
        <v>0</v>
      </c>
      <c r="N19" s="61"/>
      <c r="O19" s="105">
        <f>IF(N19=0,0,(K19^2*0.003972*N19))</f>
        <v>0</v>
      </c>
      <c r="P19" s="46"/>
      <c r="Q19" s="100">
        <f>-0.04*P19</f>
        <v>0</v>
      </c>
      <c r="R19" s="102">
        <f>SUM(Q19+O19+M19)</f>
        <v>0</v>
      </c>
      <c r="S19" s="83"/>
      <c r="AB19" s="45">
        <v>18</v>
      </c>
      <c r="AC19" s="46">
        <v>0.169</v>
      </c>
      <c r="AD19" s="46">
        <v>0.141</v>
      </c>
      <c r="AE19" s="46">
        <v>0.4</v>
      </c>
      <c r="AF19" s="46">
        <v>0.605</v>
      </c>
      <c r="AH19" s="31">
        <f t="shared" si="2"/>
        <v>0</v>
      </c>
      <c r="AI19" s="11">
        <f t="shared" si="0"/>
        <v>0</v>
      </c>
      <c r="AJ19" s="11">
        <f t="shared" si="3"/>
        <v>0</v>
      </c>
    </row>
    <row r="20" spans="1:36" s="11" customFormat="1" ht="9" customHeight="1">
      <c r="A20" s="33"/>
      <c r="B20" s="16"/>
      <c r="C20" s="17"/>
      <c r="D20" s="17"/>
      <c r="E20" s="53"/>
      <c r="F20" s="57"/>
      <c r="G20" s="67">
        <f t="shared" si="1"/>
        <v>0</v>
      </c>
      <c r="H20" s="95"/>
      <c r="I20" s="17"/>
      <c r="J20" s="17"/>
      <c r="K20" s="95"/>
      <c r="L20" s="97"/>
      <c r="M20" s="69"/>
      <c r="N20" s="53"/>
      <c r="O20" s="98"/>
      <c r="P20" s="53"/>
      <c r="Q20" s="94"/>
      <c r="R20" s="97"/>
      <c r="S20" s="84"/>
      <c r="AB20" s="1">
        <v>19</v>
      </c>
      <c r="AC20" s="46">
        <v>0.166</v>
      </c>
      <c r="AD20" s="46">
        <v>0.137</v>
      </c>
      <c r="AE20" s="46">
        <v>0.394</v>
      </c>
      <c r="AF20" s="46">
        <v>0.599</v>
      </c>
      <c r="AH20" s="31">
        <f t="shared" si="2"/>
        <v>0</v>
      </c>
      <c r="AI20" s="11">
        <f t="shared" si="0"/>
        <v>0</v>
      </c>
      <c r="AJ20" s="11">
        <f t="shared" si="3"/>
        <v>0</v>
      </c>
    </row>
    <row r="21" spans="1:36" s="11" customFormat="1" ht="9" customHeight="1">
      <c r="A21" s="106"/>
      <c r="B21" s="12"/>
      <c r="C21" s="20" t="s">
        <v>47</v>
      </c>
      <c r="D21" s="13"/>
      <c r="E21" s="60"/>
      <c r="F21" s="90">
        <f>IF(D21="",0,VLOOKUP(D21,$AB$2:$AC$51,2))</f>
        <v>0</v>
      </c>
      <c r="G21" s="68">
        <f t="shared" si="1"/>
        <v>0</v>
      </c>
      <c r="H21" s="91"/>
      <c r="I21" s="13"/>
      <c r="J21" s="13"/>
      <c r="K21" s="91"/>
      <c r="L21" s="20"/>
      <c r="M21" s="67"/>
      <c r="N21" s="60"/>
      <c r="O21" s="99"/>
      <c r="P21" s="46"/>
      <c r="Q21" s="100"/>
      <c r="R21" s="101"/>
      <c r="S21" s="83"/>
      <c r="AB21" s="45">
        <v>20</v>
      </c>
      <c r="AC21" s="46">
        <v>0.162</v>
      </c>
      <c r="AD21" s="46">
        <v>0.133</v>
      </c>
      <c r="AE21" s="46">
        <v>0.387</v>
      </c>
      <c r="AF21" s="46">
        <v>0.594</v>
      </c>
      <c r="AH21" s="31">
        <f t="shared" si="2"/>
        <v>0</v>
      </c>
      <c r="AI21" s="11">
        <f t="shared" si="0"/>
        <v>0</v>
      </c>
      <c r="AJ21" s="11">
        <f t="shared" si="3"/>
        <v>0</v>
      </c>
    </row>
    <row r="22" spans="1:36" s="11" customFormat="1" ht="9" customHeight="1">
      <c r="A22" s="33"/>
      <c r="B22" s="15"/>
      <c r="C22" s="19" t="s">
        <v>48</v>
      </c>
      <c r="D22" s="14"/>
      <c r="E22" s="61"/>
      <c r="F22" s="92">
        <f>IF(D22="",0,VLOOKUP(D22,$AB$2:$AD$51,3))</f>
        <v>0</v>
      </c>
      <c r="G22" s="67">
        <f t="shared" si="1"/>
        <v>0</v>
      </c>
      <c r="H22" s="93"/>
      <c r="I22" s="14"/>
      <c r="J22" s="14"/>
      <c r="K22" s="93"/>
      <c r="L22" s="19"/>
      <c r="M22" s="67"/>
      <c r="N22" s="61"/>
      <c r="O22" s="99"/>
      <c r="P22" s="46"/>
      <c r="Q22" s="100"/>
      <c r="R22" s="101"/>
      <c r="S22" s="83"/>
      <c r="AB22" s="1">
        <v>21</v>
      </c>
      <c r="AC22" s="46">
        <v>0.159</v>
      </c>
      <c r="AD22" s="46">
        <v>0.129</v>
      </c>
      <c r="AE22" s="46">
        <v>0.382</v>
      </c>
      <c r="AF22" s="46">
        <v>0.59</v>
      </c>
      <c r="AH22" s="31">
        <f t="shared" si="2"/>
        <v>0</v>
      </c>
      <c r="AI22" s="11">
        <f t="shared" si="0"/>
        <v>0</v>
      </c>
      <c r="AJ22" s="11">
        <f t="shared" si="3"/>
        <v>0</v>
      </c>
    </row>
    <row r="23" spans="1:36" s="11" customFormat="1" ht="9" customHeight="1">
      <c r="A23" s="33"/>
      <c r="B23" s="15"/>
      <c r="C23" s="19" t="s">
        <v>49</v>
      </c>
      <c r="D23" s="14"/>
      <c r="E23" s="61"/>
      <c r="F23" s="92">
        <f>IF(D23="",0,VLOOKUP(D23,$AB$2:$AE$51,4))</f>
        <v>0</v>
      </c>
      <c r="G23" s="67">
        <f t="shared" si="1"/>
        <v>0</v>
      </c>
      <c r="H23" s="93"/>
      <c r="I23" s="14"/>
      <c r="J23" s="14"/>
      <c r="K23" s="93"/>
      <c r="L23" s="19"/>
      <c r="M23" s="67"/>
      <c r="N23" s="61"/>
      <c r="O23" s="99"/>
      <c r="P23" s="46"/>
      <c r="Q23" s="100"/>
      <c r="R23" s="101"/>
      <c r="S23" s="83"/>
      <c r="AB23" s="45">
        <v>22</v>
      </c>
      <c r="AC23" s="46">
        <v>0.156</v>
      </c>
      <c r="AD23" s="46">
        <v>0.125</v>
      </c>
      <c r="AE23" s="46">
        <v>0.376</v>
      </c>
      <c r="AF23" s="46">
        <v>0.585</v>
      </c>
      <c r="AH23" s="31">
        <f t="shared" si="2"/>
        <v>0</v>
      </c>
      <c r="AI23" s="11">
        <f t="shared" si="0"/>
        <v>0</v>
      </c>
      <c r="AJ23" s="11">
        <f t="shared" si="3"/>
        <v>0</v>
      </c>
    </row>
    <row r="24" spans="1:36" s="11" customFormat="1" ht="9" customHeight="1">
      <c r="A24" s="33"/>
      <c r="B24" s="15"/>
      <c r="C24" s="19" t="s">
        <v>50</v>
      </c>
      <c r="D24" s="14"/>
      <c r="E24" s="61"/>
      <c r="F24" s="92">
        <f>IF(D24="",0,VLOOKUP(D24,$AB$2:$AF$51,5))</f>
        <v>0</v>
      </c>
      <c r="G24" s="67">
        <f t="shared" si="1"/>
        <v>0</v>
      </c>
      <c r="H24" s="93">
        <f>SUM(G21:G25)</f>
        <v>0</v>
      </c>
      <c r="I24" s="14"/>
      <c r="J24" s="14"/>
      <c r="K24" s="93">
        <f>IF(J24="",0,((H24/3600)/(((AH24/1000)^2)*0.785398163)))</f>
        <v>0</v>
      </c>
      <c r="L24" s="92">
        <f>IF(J24="",0,(((AJ24/(AH24/1000))*K24^2*(0.79/2))/100))</f>
        <v>0</v>
      </c>
      <c r="M24" s="67">
        <f>I24*L24</f>
        <v>0</v>
      </c>
      <c r="N24" s="61"/>
      <c r="O24" s="105">
        <f>IF(N24=0,0,(K24^2*0.003972*N24))</f>
        <v>0</v>
      </c>
      <c r="P24" s="46"/>
      <c r="Q24" s="100">
        <f>-0.04*P24</f>
        <v>0</v>
      </c>
      <c r="R24" s="102">
        <f>SUM(Q24+O24+M24)</f>
        <v>0</v>
      </c>
      <c r="S24" s="83"/>
      <c r="AB24" s="1">
        <v>23</v>
      </c>
      <c r="AC24" s="46">
        <v>0.153</v>
      </c>
      <c r="AD24" s="46">
        <v>0.122</v>
      </c>
      <c r="AE24" s="46">
        <v>0.371</v>
      </c>
      <c r="AF24" s="46">
        <v>0.581</v>
      </c>
      <c r="AH24" s="31">
        <f t="shared" si="2"/>
        <v>0</v>
      </c>
      <c r="AI24" s="11">
        <f t="shared" si="0"/>
        <v>0</v>
      </c>
      <c r="AJ24" s="11">
        <f t="shared" si="3"/>
        <v>0</v>
      </c>
    </row>
    <row r="25" spans="1:36" s="11" customFormat="1" ht="9" customHeight="1">
      <c r="A25" s="33"/>
      <c r="B25" s="16"/>
      <c r="C25" s="17"/>
      <c r="D25" s="17"/>
      <c r="E25" s="53"/>
      <c r="F25" s="57"/>
      <c r="G25" s="67">
        <f t="shared" si="1"/>
        <v>0</v>
      </c>
      <c r="H25" s="95"/>
      <c r="I25" s="17"/>
      <c r="J25" s="17"/>
      <c r="K25" s="95"/>
      <c r="L25" s="97"/>
      <c r="M25" s="69"/>
      <c r="N25" s="53"/>
      <c r="O25" s="98"/>
      <c r="P25" s="53"/>
      <c r="Q25" s="94"/>
      <c r="R25" s="97"/>
      <c r="S25" s="84"/>
      <c r="AB25" s="45">
        <v>24</v>
      </c>
      <c r="AC25" s="46">
        <v>0.151</v>
      </c>
      <c r="AD25" s="46">
        <v>0.119</v>
      </c>
      <c r="AE25" s="46">
        <v>0.366</v>
      </c>
      <c r="AF25" s="46">
        <v>0.577</v>
      </c>
      <c r="AH25" s="31">
        <f t="shared" si="2"/>
        <v>0</v>
      </c>
      <c r="AI25" s="11">
        <f t="shared" si="0"/>
        <v>0</v>
      </c>
      <c r="AJ25" s="11">
        <f t="shared" si="3"/>
        <v>0</v>
      </c>
    </row>
    <row r="26" spans="1:36" s="11" customFormat="1" ht="9" customHeight="1">
      <c r="A26" s="33"/>
      <c r="B26" s="12"/>
      <c r="C26" s="20" t="s">
        <v>47</v>
      </c>
      <c r="D26" s="13"/>
      <c r="E26" s="60"/>
      <c r="F26" s="90">
        <f>IF(D26="",0,VLOOKUP(D26,$AB$2:$AC$51,2))</f>
        <v>0</v>
      </c>
      <c r="G26" s="68">
        <f t="shared" si="1"/>
        <v>0</v>
      </c>
      <c r="H26" s="91"/>
      <c r="I26" s="13"/>
      <c r="J26" s="13"/>
      <c r="K26" s="91"/>
      <c r="L26" s="20"/>
      <c r="M26" s="67"/>
      <c r="N26" s="60"/>
      <c r="O26" s="99"/>
      <c r="P26" s="46"/>
      <c r="Q26" s="100"/>
      <c r="R26" s="101"/>
      <c r="S26" s="83"/>
      <c r="AB26" s="1">
        <v>25</v>
      </c>
      <c r="AC26" s="46">
        <v>0.148</v>
      </c>
      <c r="AD26" s="46">
        <v>0.117</v>
      </c>
      <c r="AE26" s="46">
        <v>0.362</v>
      </c>
      <c r="AF26" s="46">
        <v>0.573</v>
      </c>
      <c r="AH26" s="31">
        <f t="shared" si="2"/>
        <v>0</v>
      </c>
      <c r="AI26" s="11">
        <f t="shared" si="0"/>
        <v>0</v>
      </c>
      <c r="AJ26" s="11">
        <f t="shared" si="3"/>
        <v>0</v>
      </c>
    </row>
    <row r="27" spans="1:36" s="11" customFormat="1" ht="9" customHeight="1">
      <c r="A27" s="33"/>
      <c r="B27" s="15"/>
      <c r="C27" s="19" t="s">
        <v>48</v>
      </c>
      <c r="D27" s="14"/>
      <c r="E27" s="61"/>
      <c r="F27" s="92">
        <f>IF(D27="",0,VLOOKUP(D27,$AB$2:$AD$51,3))</f>
        <v>0</v>
      </c>
      <c r="G27" s="67">
        <f t="shared" si="1"/>
        <v>0</v>
      </c>
      <c r="H27" s="93"/>
      <c r="I27" s="14"/>
      <c r="J27" s="14"/>
      <c r="K27" s="93"/>
      <c r="L27" s="19"/>
      <c r="M27" s="67"/>
      <c r="N27" s="61"/>
      <c r="O27" s="99"/>
      <c r="P27" s="46"/>
      <c r="Q27" s="100"/>
      <c r="R27" s="101"/>
      <c r="S27" s="83"/>
      <c r="AB27" s="45">
        <v>26</v>
      </c>
      <c r="AC27" s="46">
        <v>0.146</v>
      </c>
      <c r="AD27" s="46">
        <v>0.114</v>
      </c>
      <c r="AE27" s="46">
        <v>0.357</v>
      </c>
      <c r="AF27" s="46">
        <v>0.569</v>
      </c>
      <c r="AH27" s="31">
        <f t="shared" si="2"/>
        <v>0</v>
      </c>
      <c r="AI27" s="11">
        <f aca="true" t="shared" si="4" ref="AI27:AI42">((K27*(AH27/1000))/0.0000149)</f>
        <v>0</v>
      </c>
      <c r="AJ27" s="11">
        <f t="shared" si="3"/>
        <v>0</v>
      </c>
    </row>
    <row r="28" spans="1:36" s="11" customFormat="1" ht="9" customHeight="1">
      <c r="A28" s="33"/>
      <c r="B28" s="15"/>
      <c r="C28" s="19" t="s">
        <v>49</v>
      </c>
      <c r="D28" s="14"/>
      <c r="E28" s="61"/>
      <c r="F28" s="92">
        <f>IF(D28="",0,VLOOKUP(D28,$AB$2:$AE$51,4))</f>
        <v>0</v>
      </c>
      <c r="G28" s="67">
        <f aca="true" t="shared" si="5" ref="G28:G43">(E28*F28)</f>
        <v>0</v>
      </c>
      <c r="H28" s="93"/>
      <c r="I28" s="14"/>
      <c r="J28" s="14"/>
      <c r="K28" s="93"/>
      <c r="L28" s="19"/>
      <c r="M28" s="67"/>
      <c r="N28" s="61"/>
      <c r="O28" s="99"/>
      <c r="P28" s="46"/>
      <c r="Q28" s="100"/>
      <c r="R28" s="101"/>
      <c r="S28" s="83"/>
      <c r="AB28" s="1">
        <v>27</v>
      </c>
      <c r="AC28" s="46">
        <v>0.144</v>
      </c>
      <c r="AD28" s="46">
        <v>0.112</v>
      </c>
      <c r="AE28" s="46">
        <v>0.353</v>
      </c>
      <c r="AF28" s="46">
        <v>0.566</v>
      </c>
      <c r="AH28" s="31">
        <f aca="true" t="shared" si="6" ref="AH28:AH43">DN(J28,$AH$2)</f>
        <v>0</v>
      </c>
      <c r="AI28" s="11">
        <f t="shared" si="4"/>
        <v>0</v>
      </c>
      <c r="AJ28" s="11">
        <f aca="true" t="shared" si="7" ref="AJ28:AJ43">IF(AI28=0,0,lambda($AI$2,AI28,AH28))</f>
        <v>0</v>
      </c>
    </row>
    <row r="29" spans="1:36" s="11" customFormat="1" ht="9" customHeight="1">
      <c r="A29" s="33"/>
      <c r="B29" s="15"/>
      <c r="C29" s="19" t="s">
        <v>50</v>
      </c>
      <c r="D29" s="14"/>
      <c r="E29" s="61"/>
      <c r="F29" s="92">
        <f>IF(D29="",0,VLOOKUP(D29,$AB$2:$AF$51,5))</f>
        <v>0</v>
      </c>
      <c r="G29" s="67">
        <f t="shared" si="5"/>
        <v>0</v>
      </c>
      <c r="H29" s="93">
        <f>SUM(G26:G30)</f>
        <v>0</v>
      </c>
      <c r="I29" s="14"/>
      <c r="J29" s="14"/>
      <c r="K29" s="93">
        <f>IF(J29="",0,((H29/3600)/(((AH29/1000)^2)*0.785398163)))</f>
        <v>0</v>
      </c>
      <c r="L29" s="92">
        <f>IF(J29="",0,(((AJ29/(AH29/1000))*K29^2*(0.79/2))/100))</f>
        <v>0</v>
      </c>
      <c r="M29" s="67">
        <f>I29*L29</f>
        <v>0</v>
      </c>
      <c r="N29" s="61"/>
      <c r="O29" s="105">
        <f>IF(N29=0,0,(K29^2*0.003972*N29))</f>
        <v>0</v>
      </c>
      <c r="P29" s="46"/>
      <c r="Q29" s="100">
        <f>-0.04*P29</f>
        <v>0</v>
      </c>
      <c r="R29" s="102">
        <f>SUM(Q29+O29+M29)</f>
        <v>0</v>
      </c>
      <c r="S29" s="83"/>
      <c r="AB29" s="45">
        <v>28</v>
      </c>
      <c r="AC29" s="46">
        <v>0.142</v>
      </c>
      <c r="AD29" s="46">
        <v>0.11</v>
      </c>
      <c r="AE29" s="46">
        <v>0.349</v>
      </c>
      <c r="AF29" s="46">
        <v>0.562</v>
      </c>
      <c r="AH29" s="31">
        <f t="shared" si="6"/>
        <v>0</v>
      </c>
      <c r="AI29" s="11">
        <f t="shared" si="4"/>
        <v>0</v>
      </c>
      <c r="AJ29" s="11">
        <f t="shared" si="7"/>
        <v>0</v>
      </c>
    </row>
    <row r="30" spans="1:36" s="11" customFormat="1" ht="9" customHeight="1">
      <c r="A30" s="33"/>
      <c r="B30" s="16"/>
      <c r="C30" s="17"/>
      <c r="D30" s="17"/>
      <c r="E30" s="53"/>
      <c r="F30" s="57"/>
      <c r="G30" s="67">
        <f t="shared" si="5"/>
        <v>0</v>
      </c>
      <c r="H30" s="95"/>
      <c r="I30" s="17"/>
      <c r="J30" s="17"/>
      <c r="K30" s="95"/>
      <c r="L30" s="97"/>
      <c r="M30" s="69"/>
      <c r="N30" s="53"/>
      <c r="O30" s="98"/>
      <c r="P30" s="53"/>
      <c r="Q30" s="94"/>
      <c r="R30" s="97"/>
      <c r="S30" s="84"/>
      <c r="AB30" s="1">
        <v>29</v>
      </c>
      <c r="AC30" s="46">
        <v>0.14</v>
      </c>
      <c r="AD30" s="46">
        <v>0.108</v>
      </c>
      <c r="AE30" s="46">
        <v>0.346</v>
      </c>
      <c r="AF30" s="46">
        <v>0.559</v>
      </c>
      <c r="AH30" s="31">
        <f t="shared" si="6"/>
        <v>0</v>
      </c>
      <c r="AI30" s="11">
        <f t="shared" si="4"/>
        <v>0</v>
      </c>
      <c r="AJ30" s="11">
        <f t="shared" si="7"/>
        <v>0</v>
      </c>
    </row>
    <row r="31" spans="1:36" s="11" customFormat="1" ht="9" customHeight="1">
      <c r="A31" s="33"/>
      <c r="B31" s="12"/>
      <c r="C31" s="20" t="s">
        <v>47</v>
      </c>
      <c r="D31" s="13"/>
      <c r="E31" s="60"/>
      <c r="F31" s="90">
        <f>IF(D31="",0,VLOOKUP(D31,$AB$2:$AC$51,2))</f>
        <v>0</v>
      </c>
      <c r="G31" s="68">
        <f t="shared" si="5"/>
        <v>0</v>
      </c>
      <c r="H31" s="91"/>
      <c r="I31" s="13"/>
      <c r="J31" s="13"/>
      <c r="K31" s="91"/>
      <c r="L31" s="20"/>
      <c r="M31" s="67"/>
      <c r="N31" s="60"/>
      <c r="O31" s="99"/>
      <c r="P31" s="46"/>
      <c r="Q31" s="100"/>
      <c r="R31" s="101"/>
      <c r="S31" s="83"/>
      <c r="AB31" s="45">
        <v>30</v>
      </c>
      <c r="AC31" s="46">
        <v>0.138</v>
      </c>
      <c r="AD31" s="46">
        <v>0.106</v>
      </c>
      <c r="AE31" s="46">
        <v>0.342</v>
      </c>
      <c r="AF31" s="46">
        <v>0.556</v>
      </c>
      <c r="AH31" s="31">
        <f t="shared" si="6"/>
        <v>0</v>
      </c>
      <c r="AI31" s="11">
        <f t="shared" si="4"/>
        <v>0</v>
      </c>
      <c r="AJ31" s="11">
        <f t="shared" si="7"/>
        <v>0</v>
      </c>
    </row>
    <row r="32" spans="1:36" s="11" customFormat="1" ht="9" customHeight="1">
      <c r="A32" s="33"/>
      <c r="B32" s="15"/>
      <c r="C32" s="19" t="s">
        <v>48</v>
      </c>
      <c r="D32" s="14"/>
      <c r="E32" s="61"/>
      <c r="F32" s="92">
        <f>IF(D32="",0,VLOOKUP(D32,$AB$2:$AD$51,3))</f>
        <v>0</v>
      </c>
      <c r="G32" s="67">
        <f t="shared" si="5"/>
        <v>0</v>
      </c>
      <c r="H32" s="93"/>
      <c r="I32" s="14"/>
      <c r="J32" s="14"/>
      <c r="K32" s="93"/>
      <c r="L32" s="19"/>
      <c r="M32" s="67"/>
      <c r="N32" s="61"/>
      <c r="O32" s="99"/>
      <c r="P32" s="46"/>
      <c r="Q32" s="100"/>
      <c r="R32" s="101"/>
      <c r="S32" s="83"/>
      <c r="AB32" s="1">
        <v>31</v>
      </c>
      <c r="AC32" s="46">
        <v>0.136</v>
      </c>
      <c r="AD32" s="46">
        <v>0.104</v>
      </c>
      <c r="AE32" s="46">
        <v>0.339</v>
      </c>
      <c r="AF32" s="46">
        <v>0.553</v>
      </c>
      <c r="AH32" s="31">
        <f t="shared" si="6"/>
        <v>0</v>
      </c>
      <c r="AI32" s="11">
        <f t="shared" si="4"/>
        <v>0</v>
      </c>
      <c r="AJ32" s="11">
        <f t="shared" si="7"/>
        <v>0</v>
      </c>
    </row>
    <row r="33" spans="1:36" s="11" customFormat="1" ht="9" customHeight="1">
      <c r="A33" s="33"/>
      <c r="B33" s="15"/>
      <c r="C33" s="19" t="s">
        <v>49</v>
      </c>
      <c r="D33" s="14"/>
      <c r="E33" s="61"/>
      <c r="F33" s="92">
        <f>IF(D33="",0,VLOOKUP(D33,$AB$2:$AE$51,4))</f>
        <v>0</v>
      </c>
      <c r="G33" s="67">
        <f t="shared" si="5"/>
        <v>0</v>
      </c>
      <c r="H33" s="93"/>
      <c r="I33" s="14"/>
      <c r="J33" s="14"/>
      <c r="K33" s="93"/>
      <c r="L33" s="19"/>
      <c r="M33" s="67"/>
      <c r="N33" s="61"/>
      <c r="O33" s="99"/>
      <c r="P33" s="46"/>
      <c r="Q33" s="100"/>
      <c r="R33" s="101"/>
      <c r="S33" s="83"/>
      <c r="AB33" s="45">
        <v>32</v>
      </c>
      <c r="AC33" s="46">
        <v>0.134</v>
      </c>
      <c r="AD33" s="46">
        <v>0.102</v>
      </c>
      <c r="AE33" s="46">
        <v>0.336</v>
      </c>
      <c r="AF33" s="46">
        <v>0.55</v>
      </c>
      <c r="AH33" s="31">
        <f t="shared" si="6"/>
        <v>0</v>
      </c>
      <c r="AI33" s="11">
        <f t="shared" si="4"/>
        <v>0</v>
      </c>
      <c r="AJ33" s="11">
        <f t="shared" si="7"/>
        <v>0</v>
      </c>
    </row>
    <row r="34" spans="1:36" s="11" customFormat="1" ht="9" customHeight="1">
      <c r="A34" s="33"/>
      <c r="B34" s="15"/>
      <c r="C34" s="19" t="s">
        <v>50</v>
      </c>
      <c r="D34" s="14"/>
      <c r="E34" s="61"/>
      <c r="F34" s="92">
        <f>IF(D34="",0,VLOOKUP(D34,$AB$2:$AF$51,5))</f>
        <v>0</v>
      </c>
      <c r="G34" s="67">
        <f t="shared" si="5"/>
        <v>0</v>
      </c>
      <c r="H34" s="93">
        <f>SUM(G31:G35)</f>
        <v>0</v>
      </c>
      <c r="I34" s="14"/>
      <c r="J34" s="14"/>
      <c r="K34" s="93">
        <f>IF(J34="",0,((H34/3600)/(((AH34/1000)^2)*0.785398163)))</f>
        <v>0</v>
      </c>
      <c r="L34" s="92">
        <f>IF(J34="",0,(((AJ34/(AH34/1000))*K34^2*(0.79/2))/100))</f>
        <v>0</v>
      </c>
      <c r="M34" s="67">
        <f>I34*L34</f>
        <v>0</v>
      </c>
      <c r="N34" s="61"/>
      <c r="O34" s="105">
        <f>IF(N34=0,0,(K34^2*0.003972*N34))</f>
        <v>0</v>
      </c>
      <c r="P34" s="46"/>
      <c r="Q34" s="100">
        <f>-0.04*P34</f>
        <v>0</v>
      </c>
      <c r="R34" s="102">
        <f>SUM(Q34+O34+M34)</f>
        <v>0</v>
      </c>
      <c r="S34" s="83"/>
      <c r="AB34" s="1">
        <v>33</v>
      </c>
      <c r="AC34" s="46">
        <v>0.133</v>
      </c>
      <c r="AD34" s="46">
        <v>0.1</v>
      </c>
      <c r="AE34" s="46">
        <v>0.332</v>
      </c>
      <c r="AF34" s="46">
        <v>0.547</v>
      </c>
      <c r="AH34" s="31">
        <f t="shared" si="6"/>
        <v>0</v>
      </c>
      <c r="AI34" s="11">
        <f t="shared" si="4"/>
        <v>0</v>
      </c>
      <c r="AJ34" s="11">
        <f t="shared" si="7"/>
        <v>0</v>
      </c>
    </row>
    <row r="35" spans="1:36" s="11" customFormat="1" ht="9" customHeight="1">
      <c r="A35" s="33"/>
      <c r="B35" s="16"/>
      <c r="C35" s="17"/>
      <c r="D35" s="17"/>
      <c r="E35" s="53"/>
      <c r="F35" s="57"/>
      <c r="G35" s="67">
        <f t="shared" si="5"/>
        <v>0</v>
      </c>
      <c r="H35" s="95"/>
      <c r="I35" s="17"/>
      <c r="J35" s="17"/>
      <c r="K35" s="95"/>
      <c r="L35" s="97"/>
      <c r="M35" s="69"/>
      <c r="N35" s="53"/>
      <c r="O35" s="98"/>
      <c r="P35" s="53"/>
      <c r="Q35" s="94"/>
      <c r="R35" s="97"/>
      <c r="S35" s="84"/>
      <c r="AB35" s="45">
        <v>34</v>
      </c>
      <c r="AC35" s="46">
        <v>0.131</v>
      </c>
      <c r="AD35" s="46">
        <v>0.099</v>
      </c>
      <c r="AE35" s="46">
        <v>0.329</v>
      </c>
      <c r="AF35" s="46">
        <v>0.545</v>
      </c>
      <c r="AH35" s="31">
        <f t="shared" si="6"/>
        <v>0</v>
      </c>
      <c r="AI35" s="11">
        <f t="shared" si="4"/>
        <v>0</v>
      </c>
      <c r="AJ35" s="11">
        <f t="shared" si="7"/>
        <v>0</v>
      </c>
    </row>
    <row r="36" spans="1:36" s="11" customFormat="1" ht="9" customHeight="1">
      <c r="A36" s="33"/>
      <c r="B36" s="12"/>
      <c r="C36" s="20" t="s">
        <v>47</v>
      </c>
      <c r="D36" s="13"/>
      <c r="E36" s="60"/>
      <c r="F36" s="90">
        <f>IF(D36="",0,VLOOKUP(D36,$AB$2:$AC$51,2))</f>
        <v>0</v>
      </c>
      <c r="G36" s="68">
        <f t="shared" si="5"/>
        <v>0</v>
      </c>
      <c r="H36" s="91"/>
      <c r="I36" s="13"/>
      <c r="J36" s="13"/>
      <c r="K36" s="91"/>
      <c r="L36" s="20"/>
      <c r="M36" s="67"/>
      <c r="N36" s="60"/>
      <c r="O36" s="99"/>
      <c r="P36" s="46"/>
      <c r="Q36" s="100"/>
      <c r="R36" s="101"/>
      <c r="S36" s="83"/>
      <c r="AB36" s="1">
        <v>35</v>
      </c>
      <c r="AC36" s="46">
        <v>0.13</v>
      </c>
      <c r="AD36" s="46">
        <v>0.097</v>
      </c>
      <c r="AE36" s="46">
        <v>0.327</v>
      </c>
      <c r="AF36" s="46">
        <v>0.542</v>
      </c>
      <c r="AH36" s="31">
        <f t="shared" si="6"/>
        <v>0</v>
      </c>
      <c r="AI36" s="11">
        <f t="shared" si="4"/>
        <v>0</v>
      </c>
      <c r="AJ36" s="11">
        <f t="shared" si="7"/>
        <v>0</v>
      </c>
    </row>
    <row r="37" spans="1:36" s="11" customFormat="1" ht="9" customHeight="1">
      <c r="A37" s="33"/>
      <c r="B37" s="15"/>
      <c r="C37" s="19" t="s">
        <v>48</v>
      </c>
      <c r="D37" s="14"/>
      <c r="E37" s="61"/>
      <c r="F37" s="92">
        <f>IF(D37="",0,VLOOKUP(D37,$AB$2:$AD$51,3))</f>
        <v>0</v>
      </c>
      <c r="G37" s="67">
        <f t="shared" si="5"/>
        <v>0</v>
      </c>
      <c r="H37" s="93"/>
      <c r="I37" s="14"/>
      <c r="J37" s="14"/>
      <c r="K37" s="93"/>
      <c r="L37" s="19"/>
      <c r="M37" s="67"/>
      <c r="N37" s="61"/>
      <c r="O37" s="99"/>
      <c r="P37" s="46"/>
      <c r="Q37" s="100"/>
      <c r="R37" s="101"/>
      <c r="S37" s="83"/>
      <c r="AB37" s="45">
        <v>36</v>
      </c>
      <c r="AC37" s="46">
        <v>0.128</v>
      </c>
      <c r="AD37" s="46">
        <v>0.096</v>
      </c>
      <c r="AE37" s="46">
        <v>0.324</v>
      </c>
      <c r="AF37" s="46">
        <v>0.54</v>
      </c>
      <c r="AH37" s="31">
        <f t="shared" si="6"/>
        <v>0</v>
      </c>
      <c r="AI37" s="11">
        <f t="shared" si="4"/>
        <v>0</v>
      </c>
      <c r="AJ37" s="11">
        <f t="shared" si="7"/>
        <v>0</v>
      </c>
    </row>
    <row r="38" spans="1:36" s="11" customFormat="1" ht="9" customHeight="1">
      <c r="A38" s="33"/>
      <c r="B38" s="15"/>
      <c r="C38" s="19" t="s">
        <v>49</v>
      </c>
      <c r="D38" s="14"/>
      <c r="E38" s="61"/>
      <c r="F38" s="92">
        <f>IF(D38="",0,VLOOKUP(D38,$AB$2:$AE$51,4))</f>
        <v>0</v>
      </c>
      <c r="G38" s="67">
        <f t="shared" si="5"/>
        <v>0</v>
      </c>
      <c r="H38" s="93"/>
      <c r="I38" s="14"/>
      <c r="J38" s="14"/>
      <c r="K38" s="93"/>
      <c r="L38" s="19"/>
      <c r="M38" s="67"/>
      <c r="N38" s="61"/>
      <c r="O38" s="99"/>
      <c r="P38" s="46"/>
      <c r="Q38" s="100"/>
      <c r="R38" s="101"/>
      <c r="S38" s="83"/>
      <c r="AB38" s="1">
        <v>37</v>
      </c>
      <c r="AC38" s="46">
        <v>0.127</v>
      </c>
      <c r="AD38" s="46">
        <v>0.095</v>
      </c>
      <c r="AE38" s="46">
        <v>0.321</v>
      </c>
      <c r="AF38" s="46">
        <v>0.537</v>
      </c>
      <c r="AH38" s="31">
        <f t="shared" si="6"/>
        <v>0</v>
      </c>
      <c r="AI38" s="11">
        <f t="shared" si="4"/>
        <v>0</v>
      </c>
      <c r="AJ38" s="11">
        <f t="shared" si="7"/>
        <v>0</v>
      </c>
    </row>
    <row r="39" spans="1:36" s="11" customFormat="1" ht="9" customHeight="1">
      <c r="A39" s="33"/>
      <c r="B39" s="15"/>
      <c r="C39" s="19" t="s">
        <v>50</v>
      </c>
      <c r="D39" s="14"/>
      <c r="E39" s="61"/>
      <c r="F39" s="92">
        <f>IF(D39="",0,VLOOKUP(D39,$AB$2:$AF$51,5))</f>
        <v>0</v>
      </c>
      <c r="G39" s="67">
        <f t="shared" si="5"/>
        <v>0</v>
      </c>
      <c r="H39" s="93">
        <f>SUM(G36:G40)</f>
        <v>0</v>
      </c>
      <c r="I39" s="14"/>
      <c r="J39" s="14"/>
      <c r="K39" s="93">
        <f>IF(J39="",0,((H39/3600)/(((AH39/1000)^2)*0.785398163)))</f>
        <v>0</v>
      </c>
      <c r="L39" s="92">
        <f>IF(J39="",0,(((AJ39/(AH39/1000))*K39^2*(0.79/2))/100))</f>
        <v>0</v>
      </c>
      <c r="M39" s="67">
        <f>I39*L39</f>
        <v>0</v>
      </c>
      <c r="N39" s="61"/>
      <c r="O39" s="105">
        <f>IF(N39=0,0,(K39^2*0.003972*N39))</f>
        <v>0</v>
      </c>
      <c r="P39" s="46"/>
      <c r="Q39" s="100">
        <f>-0.04*P39</f>
        <v>0</v>
      </c>
      <c r="R39" s="102">
        <f>SUM(Q39+O39+M39)</f>
        <v>0</v>
      </c>
      <c r="S39" s="83"/>
      <c r="AB39" s="45">
        <v>38</v>
      </c>
      <c r="AC39" s="46">
        <v>0.126</v>
      </c>
      <c r="AD39" s="46">
        <v>0.093</v>
      </c>
      <c r="AE39" s="46">
        <v>0.319</v>
      </c>
      <c r="AF39" s="46">
        <v>0.535</v>
      </c>
      <c r="AH39" s="31">
        <f t="shared" si="6"/>
        <v>0</v>
      </c>
      <c r="AI39" s="11">
        <f t="shared" si="4"/>
        <v>0</v>
      </c>
      <c r="AJ39" s="11">
        <f t="shared" si="7"/>
        <v>0</v>
      </c>
    </row>
    <row r="40" spans="1:36" s="11" customFormat="1" ht="9" customHeight="1">
      <c r="A40" s="33"/>
      <c r="B40" s="16"/>
      <c r="C40" s="17"/>
      <c r="D40" s="17"/>
      <c r="E40" s="53"/>
      <c r="F40" s="57"/>
      <c r="G40" s="67">
        <f t="shared" si="5"/>
        <v>0</v>
      </c>
      <c r="H40" s="95"/>
      <c r="I40" s="17"/>
      <c r="J40" s="17"/>
      <c r="K40" s="95"/>
      <c r="L40" s="97"/>
      <c r="M40" s="69"/>
      <c r="N40" s="53"/>
      <c r="O40" s="98"/>
      <c r="P40" s="53"/>
      <c r="Q40" s="94"/>
      <c r="R40" s="97"/>
      <c r="S40" s="84"/>
      <c r="AB40" s="1">
        <v>39</v>
      </c>
      <c r="AC40" s="46">
        <v>0.125</v>
      </c>
      <c r="AD40" s="46">
        <v>0.092</v>
      </c>
      <c r="AE40" s="46">
        <v>0.316</v>
      </c>
      <c r="AF40" s="46">
        <v>0.533</v>
      </c>
      <c r="AH40" s="31">
        <f t="shared" si="6"/>
        <v>0</v>
      </c>
      <c r="AI40" s="11">
        <f t="shared" si="4"/>
        <v>0</v>
      </c>
      <c r="AJ40" s="11">
        <f t="shared" si="7"/>
        <v>0</v>
      </c>
    </row>
    <row r="41" spans="1:36" s="11" customFormat="1" ht="9" customHeight="1">
      <c r="A41" s="33"/>
      <c r="B41" s="12"/>
      <c r="C41" s="20" t="s">
        <v>47</v>
      </c>
      <c r="D41" s="13"/>
      <c r="E41" s="60"/>
      <c r="F41" s="90">
        <f>IF(D41="",0,VLOOKUP(D41,$AB$2:$AC$51,2))</f>
        <v>0</v>
      </c>
      <c r="G41" s="68">
        <f t="shared" si="5"/>
        <v>0</v>
      </c>
      <c r="H41" s="91"/>
      <c r="I41" s="13"/>
      <c r="J41" s="13"/>
      <c r="K41" s="91"/>
      <c r="L41" s="20"/>
      <c r="M41" s="67"/>
      <c r="N41" s="60"/>
      <c r="O41" s="99"/>
      <c r="P41" s="46"/>
      <c r="Q41" s="100"/>
      <c r="R41" s="101"/>
      <c r="S41" s="83"/>
      <c r="AB41" s="45">
        <v>40</v>
      </c>
      <c r="AC41" s="46">
        <v>0.123</v>
      </c>
      <c r="AD41" s="46">
        <v>0.091</v>
      </c>
      <c r="AE41" s="46">
        <v>0.314</v>
      </c>
      <c r="AF41" s="46">
        <v>0.53</v>
      </c>
      <c r="AH41" s="31">
        <f t="shared" si="6"/>
        <v>0</v>
      </c>
      <c r="AI41" s="11">
        <f t="shared" si="4"/>
        <v>0</v>
      </c>
      <c r="AJ41" s="11">
        <f t="shared" si="7"/>
        <v>0</v>
      </c>
    </row>
    <row r="42" spans="1:36" s="11" customFormat="1" ht="9" customHeight="1">
      <c r="A42" s="33"/>
      <c r="B42" s="15"/>
      <c r="C42" s="19" t="s">
        <v>48</v>
      </c>
      <c r="D42" s="14"/>
      <c r="E42" s="61"/>
      <c r="F42" s="92">
        <f>IF(D42="",0,VLOOKUP(D42,$AB$2:$AD$51,3))</f>
        <v>0</v>
      </c>
      <c r="G42" s="67">
        <f t="shared" si="5"/>
        <v>0</v>
      </c>
      <c r="H42" s="93"/>
      <c r="I42" s="14"/>
      <c r="J42" s="14"/>
      <c r="K42" s="93"/>
      <c r="L42" s="19"/>
      <c r="M42" s="67"/>
      <c r="N42" s="61"/>
      <c r="O42" s="99"/>
      <c r="P42" s="46"/>
      <c r="Q42" s="100"/>
      <c r="R42" s="101"/>
      <c r="S42" s="83"/>
      <c r="AB42" s="1">
        <v>41</v>
      </c>
      <c r="AC42" s="46">
        <v>0.122</v>
      </c>
      <c r="AD42" s="46">
        <v>0.09</v>
      </c>
      <c r="AE42" s="46">
        <v>0.311</v>
      </c>
      <c r="AF42" s="46">
        <v>0.528</v>
      </c>
      <c r="AH42" s="31">
        <f t="shared" si="6"/>
        <v>0</v>
      </c>
      <c r="AI42" s="11">
        <f t="shared" si="4"/>
        <v>0</v>
      </c>
      <c r="AJ42" s="11">
        <f t="shared" si="7"/>
        <v>0</v>
      </c>
    </row>
    <row r="43" spans="1:36" s="11" customFormat="1" ht="9" customHeight="1">
      <c r="A43" s="33"/>
      <c r="B43" s="15"/>
      <c r="C43" s="19" t="s">
        <v>49</v>
      </c>
      <c r="D43" s="14"/>
      <c r="E43" s="61"/>
      <c r="F43" s="92">
        <f>IF(D43="",0,VLOOKUP(D43,$AB$2:$AE$51,4))</f>
        <v>0</v>
      </c>
      <c r="G43" s="67">
        <f t="shared" si="5"/>
        <v>0</v>
      </c>
      <c r="H43" s="93"/>
      <c r="I43" s="14"/>
      <c r="J43" s="14"/>
      <c r="K43" s="93"/>
      <c r="L43" s="19"/>
      <c r="M43" s="67"/>
      <c r="N43" s="61"/>
      <c r="O43" s="99"/>
      <c r="P43" s="46"/>
      <c r="Q43" s="100"/>
      <c r="R43" s="101"/>
      <c r="S43" s="83"/>
      <c r="AB43" s="45">
        <v>42</v>
      </c>
      <c r="AC43" s="46">
        <v>0.121</v>
      </c>
      <c r="AD43" s="46">
        <v>0.089</v>
      </c>
      <c r="AE43" s="46">
        <v>0.309</v>
      </c>
      <c r="AF43" s="46">
        <v>0.526</v>
      </c>
      <c r="AH43" s="31">
        <f t="shared" si="6"/>
        <v>0</v>
      </c>
      <c r="AI43" s="11">
        <f aca="true" t="shared" si="8" ref="AI43:AI58">((K43*(AH43/1000))/0.0000149)</f>
        <v>0</v>
      </c>
      <c r="AJ43" s="11">
        <f t="shared" si="7"/>
        <v>0</v>
      </c>
    </row>
    <row r="44" spans="1:36" s="11" customFormat="1" ht="9" customHeight="1">
      <c r="A44" s="33"/>
      <c r="B44" s="15"/>
      <c r="C44" s="19" t="s">
        <v>50</v>
      </c>
      <c r="D44" s="14"/>
      <c r="E44" s="61"/>
      <c r="F44" s="92">
        <f>IF(D44="",0,VLOOKUP(D44,$AB$2:$AF$51,5))</f>
        <v>0</v>
      </c>
      <c r="G44" s="67">
        <f aca="true" t="shared" si="9" ref="G44:G59">(E44*F44)</f>
        <v>0</v>
      </c>
      <c r="H44" s="93">
        <f>SUM(G41:G45)</f>
        <v>0</v>
      </c>
      <c r="I44" s="14"/>
      <c r="J44" s="14"/>
      <c r="K44" s="93">
        <f>IF(J44="",0,((H44/3600)/(((AH44/1000)^2)*0.785398163)))</f>
        <v>0</v>
      </c>
      <c r="L44" s="92">
        <f>IF(J44="",0,(((AJ44/(AH44/1000))*K44^2*(0.79/2))/100))</f>
        <v>0</v>
      </c>
      <c r="M44" s="67">
        <f>I44*L44</f>
        <v>0</v>
      </c>
      <c r="N44" s="61"/>
      <c r="O44" s="105">
        <f>IF(N44=0,0,(K44^2*0.003972*N44))</f>
        <v>0</v>
      </c>
      <c r="P44" s="46"/>
      <c r="Q44" s="100">
        <f>-0.04*P44</f>
        <v>0</v>
      </c>
      <c r="R44" s="102">
        <f>SUM(Q44+O44+M44)</f>
        <v>0</v>
      </c>
      <c r="S44" s="83"/>
      <c r="AB44" s="1">
        <v>43</v>
      </c>
      <c r="AC44" s="46">
        <v>0.12</v>
      </c>
      <c r="AD44" s="46">
        <v>0.088</v>
      </c>
      <c r="AE44" s="46">
        <v>0.307</v>
      </c>
      <c r="AF44" s="46">
        <v>0.524</v>
      </c>
      <c r="AH44" s="31">
        <f aca="true" t="shared" si="10" ref="AH44:AH59">DN(J44,$AH$2)</f>
        <v>0</v>
      </c>
      <c r="AI44" s="11">
        <f t="shared" si="8"/>
        <v>0</v>
      </c>
      <c r="AJ44" s="11">
        <f aca="true" t="shared" si="11" ref="AJ44:AJ59">IF(AI44=0,0,lambda($AI$2,AI44,AH44))</f>
        <v>0</v>
      </c>
    </row>
    <row r="45" spans="1:36" s="11" customFormat="1" ht="9" customHeight="1">
      <c r="A45" s="33"/>
      <c r="B45" s="16"/>
      <c r="C45" s="17"/>
      <c r="D45" s="17"/>
      <c r="E45" s="53"/>
      <c r="F45" s="57"/>
      <c r="G45" s="67">
        <f t="shared" si="9"/>
        <v>0</v>
      </c>
      <c r="H45" s="95"/>
      <c r="I45" s="17"/>
      <c r="J45" s="17"/>
      <c r="K45" s="95"/>
      <c r="L45" s="97"/>
      <c r="M45" s="69"/>
      <c r="N45" s="53"/>
      <c r="O45" s="98"/>
      <c r="P45" s="53"/>
      <c r="Q45" s="94"/>
      <c r="R45" s="97"/>
      <c r="S45" s="84"/>
      <c r="AB45" s="45">
        <v>44</v>
      </c>
      <c r="AC45" s="46">
        <v>0.119</v>
      </c>
      <c r="AD45" s="46">
        <v>0.087</v>
      </c>
      <c r="AE45" s="46">
        <v>0.305</v>
      </c>
      <c r="AF45" s="46">
        <v>0.522</v>
      </c>
      <c r="AH45" s="31">
        <f t="shared" si="10"/>
        <v>0</v>
      </c>
      <c r="AI45" s="11">
        <f t="shared" si="8"/>
        <v>0</v>
      </c>
      <c r="AJ45" s="11">
        <f t="shared" si="11"/>
        <v>0</v>
      </c>
    </row>
    <row r="46" spans="1:36" s="11" customFormat="1" ht="9" customHeight="1">
      <c r="A46" s="33"/>
      <c r="B46" s="12"/>
      <c r="C46" s="20" t="s">
        <v>47</v>
      </c>
      <c r="D46" s="13"/>
      <c r="E46" s="60"/>
      <c r="F46" s="90">
        <f>IF(D46="",0,VLOOKUP(D46,$AB$2:$AC$51,2))</f>
        <v>0</v>
      </c>
      <c r="G46" s="68">
        <f t="shared" si="9"/>
        <v>0</v>
      </c>
      <c r="H46" s="91"/>
      <c r="I46" s="13"/>
      <c r="J46" s="13"/>
      <c r="K46" s="91"/>
      <c r="L46" s="20"/>
      <c r="M46" s="67"/>
      <c r="N46" s="60"/>
      <c r="O46" s="99"/>
      <c r="P46" s="46"/>
      <c r="Q46" s="100"/>
      <c r="R46" s="101"/>
      <c r="S46" s="83"/>
      <c r="AB46" s="1">
        <v>45</v>
      </c>
      <c r="AC46" s="46">
        <v>0.118</v>
      </c>
      <c r="AD46" s="46">
        <v>0.086</v>
      </c>
      <c r="AE46" s="46">
        <v>0.303</v>
      </c>
      <c r="AF46" s="46">
        <v>0.52</v>
      </c>
      <c r="AH46" s="31">
        <f t="shared" si="10"/>
        <v>0</v>
      </c>
      <c r="AI46" s="11">
        <f t="shared" si="8"/>
        <v>0</v>
      </c>
      <c r="AJ46" s="11">
        <f t="shared" si="11"/>
        <v>0</v>
      </c>
    </row>
    <row r="47" spans="1:36" s="11" customFormat="1" ht="9" customHeight="1">
      <c r="A47" s="33"/>
      <c r="B47" s="15"/>
      <c r="C47" s="19" t="s">
        <v>48</v>
      </c>
      <c r="D47" s="14"/>
      <c r="E47" s="61"/>
      <c r="F47" s="92">
        <f>IF(D47="",0,VLOOKUP(D47,$AB$2:$AD$51,3))</f>
        <v>0</v>
      </c>
      <c r="G47" s="67">
        <f t="shared" si="9"/>
        <v>0</v>
      </c>
      <c r="H47" s="93"/>
      <c r="I47" s="14"/>
      <c r="J47" s="14"/>
      <c r="K47" s="93"/>
      <c r="L47" s="19"/>
      <c r="M47" s="67"/>
      <c r="N47" s="61"/>
      <c r="O47" s="99"/>
      <c r="P47" s="46"/>
      <c r="Q47" s="100"/>
      <c r="R47" s="101"/>
      <c r="S47" s="83"/>
      <c r="AB47" s="45">
        <v>46</v>
      </c>
      <c r="AC47" s="46">
        <v>0.117</v>
      </c>
      <c r="AD47" s="46">
        <v>0.085</v>
      </c>
      <c r="AE47" s="46">
        <v>0.301</v>
      </c>
      <c r="AF47" s="46">
        <v>0.518</v>
      </c>
      <c r="AH47" s="31">
        <f t="shared" si="10"/>
        <v>0</v>
      </c>
      <c r="AI47" s="11">
        <f t="shared" si="8"/>
        <v>0</v>
      </c>
      <c r="AJ47" s="11">
        <f t="shared" si="11"/>
        <v>0</v>
      </c>
    </row>
    <row r="48" spans="1:36" s="11" customFormat="1" ht="9" customHeight="1">
      <c r="A48" s="33"/>
      <c r="B48" s="15"/>
      <c r="C48" s="19" t="s">
        <v>49</v>
      </c>
      <c r="D48" s="14"/>
      <c r="E48" s="61"/>
      <c r="F48" s="92">
        <f>IF(D48="",0,VLOOKUP(D48,$AB$2:$AE$51,4))</f>
        <v>0</v>
      </c>
      <c r="G48" s="67">
        <f t="shared" si="9"/>
        <v>0</v>
      </c>
      <c r="H48" s="93"/>
      <c r="I48" s="14"/>
      <c r="J48" s="14"/>
      <c r="K48" s="93"/>
      <c r="L48" s="19"/>
      <c r="M48" s="67"/>
      <c r="N48" s="61"/>
      <c r="O48" s="99"/>
      <c r="P48" s="46"/>
      <c r="Q48" s="100"/>
      <c r="R48" s="101"/>
      <c r="S48" s="83"/>
      <c r="AB48" s="1">
        <v>47</v>
      </c>
      <c r="AC48" s="46">
        <v>0.116</v>
      </c>
      <c r="AD48" s="46">
        <v>0.084</v>
      </c>
      <c r="AE48" s="46">
        <v>0.299</v>
      </c>
      <c r="AF48" s="46">
        <v>0.517</v>
      </c>
      <c r="AH48" s="31">
        <f t="shared" si="10"/>
        <v>0</v>
      </c>
      <c r="AI48" s="11">
        <f t="shared" si="8"/>
        <v>0</v>
      </c>
      <c r="AJ48" s="11">
        <f t="shared" si="11"/>
        <v>0</v>
      </c>
    </row>
    <row r="49" spans="1:36" s="11" customFormat="1" ht="9" customHeight="1">
      <c r="A49" s="33"/>
      <c r="B49" s="15"/>
      <c r="C49" s="19" t="s">
        <v>50</v>
      </c>
      <c r="D49" s="14"/>
      <c r="E49" s="61"/>
      <c r="F49" s="92">
        <f>IF(D49="",0,VLOOKUP(D49,$AB$2:$AF$51,5))</f>
        <v>0</v>
      </c>
      <c r="G49" s="67">
        <f t="shared" si="9"/>
        <v>0</v>
      </c>
      <c r="H49" s="93">
        <f>SUM(G46:G50)</f>
        <v>0</v>
      </c>
      <c r="I49" s="14"/>
      <c r="J49" s="14"/>
      <c r="K49" s="93">
        <f>IF(J49="",0,((H49/3600)/(((AH49/1000)^2)*0.785398163)))</f>
        <v>0</v>
      </c>
      <c r="L49" s="92">
        <f>IF(J49="",0,(((AJ49/(AH49/1000))*K49^2*(0.79/2))/100))</f>
        <v>0</v>
      </c>
      <c r="M49" s="67">
        <f>I49*L49</f>
        <v>0</v>
      </c>
      <c r="N49" s="61"/>
      <c r="O49" s="105">
        <f>IF(N49=0,0,(K49^2*0.003972*N49))</f>
        <v>0</v>
      </c>
      <c r="P49" s="46"/>
      <c r="Q49" s="100">
        <f>-0.04*P49</f>
        <v>0</v>
      </c>
      <c r="R49" s="102">
        <f>SUM(Q49+O49+M49)</f>
        <v>0</v>
      </c>
      <c r="S49" s="83"/>
      <c r="AB49" s="45">
        <v>48</v>
      </c>
      <c r="AC49" s="46">
        <v>0.115</v>
      </c>
      <c r="AD49" s="46">
        <v>0.083</v>
      </c>
      <c r="AE49" s="46">
        <v>0.299</v>
      </c>
      <c r="AF49" s="46">
        <v>0.515</v>
      </c>
      <c r="AH49" s="31">
        <f t="shared" si="10"/>
        <v>0</v>
      </c>
      <c r="AI49" s="11">
        <f t="shared" si="8"/>
        <v>0</v>
      </c>
      <c r="AJ49" s="11">
        <f t="shared" si="11"/>
        <v>0</v>
      </c>
    </row>
    <row r="50" spans="1:36" s="11" customFormat="1" ht="9" customHeight="1">
      <c r="A50" s="33"/>
      <c r="B50" s="16"/>
      <c r="C50" s="17"/>
      <c r="D50" s="17"/>
      <c r="E50" s="53"/>
      <c r="F50" s="57"/>
      <c r="G50" s="67">
        <f t="shared" si="9"/>
        <v>0</v>
      </c>
      <c r="H50" s="95"/>
      <c r="I50" s="17"/>
      <c r="J50" s="17"/>
      <c r="K50" s="95"/>
      <c r="L50" s="97"/>
      <c r="M50" s="69"/>
      <c r="N50" s="53"/>
      <c r="O50" s="98"/>
      <c r="P50" s="53"/>
      <c r="Q50" s="94"/>
      <c r="R50" s="97"/>
      <c r="S50" s="84"/>
      <c r="AB50" s="1">
        <v>49</v>
      </c>
      <c r="AC50" s="46">
        <v>0.114</v>
      </c>
      <c r="AD50" s="46">
        <v>0.082</v>
      </c>
      <c r="AE50" s="46">
        <v>0.295</v>
      </c>
      <c r="AF50" s="46">
        <v>0.513</v>
      </c>
      <c r="AH50" s="31">
        <f t="shared" si="10"/>
        <v>0</v>
      </c>
      <c r="AI50" s="11">
        <f t="shared" si="8"/>
        <v>0</v>
      </c>
      <c r="AJ50" s="11">
        <f t="shared" si="11"/>
        <v>0</v>
      </c>
    </row>
    <row r="51" spans="1:36" s="11" customFormat="1" ht="9" customHeight="1">
      <c r="A51" s="33"/>
      <c r="B51" s="12"/>
      <c r="C51" s="20" t="s">
        <v>47</v>
      </c>
      <c r="D51" s="13"/>
      <c r="E51" s="60"/>
      <c r="F51" s="90">
        <f>IF(D51="",0,VLOOKUP(D51,$AB$2:$AC$51,2))</f>
        <v>0</v>
      </c>
      <c r="G51" s="68">
        <f t="shared" si="9"/>
        <v>0</v>
      </c>
      <c r="H51" s="91"/>
      <c r="I51" s="13"/>
      <c r="J51" s="13"/>
      <c r="K51" s="91"/>
      <c r="L51" s="20"/>
      <c r="M51" s="67"/>
      <c r="N51" s="60"/>
      <c r="O51" s="99"/>
      <c r="P51" s="46"/>
      <c r="Q51" s="100"/>
      <c r="R51" s="101"/>
      <c r="S51" s="83"/>
      <c r="AB51" s="45">
        <v>50</v>
      </c>
      <c r="AC51" s="46">
        <v>0.114</v>
      </c>
      <c r="AD51" s="46">
        <v>0.082</v>
      </c>
      <c r="AE51" s="46">
        <v>0.293</v>
      </c>
      <c r="AF51" s="46">
        <v>0.512</v>
      </c>
      <c r="AH51" s="31">
        <f t="shared" si="10"/>
        <v>0</v>
      </c>
      <c r="AI51" s="11">
        <f t="shared" si="8"/>
        <v>0</v>
      </c>
      <c r="AJ51" s="11">
        <f t="shared" si="11"/>
        <v>0</v>
      </c>
    </row>
    <row r="52" spans="1:36" s="11" customFormat="1" ht="9" customHeight="1">
      <c r="A52" s="33"/>
      <c r="B52" s="15"/>
      <c r="C52" s="19" t="s">
        <v>48</v>
      </c>
      <c r="D52" s="14"/>
      <c r="E52" s="61"/>
      <c r="F52" s="92">
        <f>IF(D52="",0,VLOOKUP(D52,$AB$2:$AD$51,3))</f>
        <v>0</v>
      </c>
      <c r="G52" s="67">
        <f t="shared" si="9"/>
        <v>0</v>
      </c>
      <c r="H52" s="93"/>
      <c r="I52" s="14"/>
      <c r="J52" s="14"/>
      <c r="K52" s="93"/>
      <c r="L52" s="19"/>
      <c r="M52" s="67"/>
      <c r="N52" s="61"/>
      <c r="O52" s="99"/>
      <c r="P52" s="46"/>
      <c r="Q52" s="100"/>
      <c r="R52" s="101"/>
      <c r="S52" s="83"/>
      <c r="AB52" s="1"/>
      <c r="AC52" s="46"/>
      <c r="AD52" s="46"/>
      <c r="AE52" s="46"/>
      <c r="AF52" s="46"/>
      <c r="AH52" s="31">
        <f t="shared" si="10"/>
        <v>0</v>
      </c>
      <c r="AI52" s="11">
        <f t="shared" si="8"/>
        <v>0</v>
      </c>
      <c r="AJ52" s="11">
        <f t="shared" si="11"/>
        <v>0</v>
      </c>
    </row>
    <row r="53" spans="1:36" s="11" customFormat="1" ht="9" customHeight="1">
      <c r="A53" s="33"/>
      <c r="B53" s="15"/>
      <c r="C53" s="19" t="s">
        <v>49</v>
      </c>
      <c r="D53" s="14"/>
      <c r="E53" s="61"/>
      <c r="F53" s="92">
        <f>IF(D53="",0,VLOOKUP(D53,$AB$2:$AE$51,4))</f>
        <v>0</v>
      </c>
      <c r="G53" s="67">
        <f t="shared" si="9"/>
        <v>0</v>
      </c>
      <c r="H53" s="93"/>
      <c r="I53" s="14"/>
      <c r="J53" s="14"/>
      <c r="K53" s="93"/>
      <c r="L53" s="19"/>
      <c r="M53" s="67"/>
      <c r="N53" s="61"/>
      <c r="O53" s="99"/>
      <c r="P53" s="46"/>
      <c r="Q53" s="100"/>
      <c r="R53" s="101"/>
      <c r="S53" s="83"/>
      <c r="AB53" s="46"/>
      <c r="AC53" s="46"/>
      <c r="AD53" s="46"/>
      <c r="AE53" s="46"/>
      <c r="AF53" s="46"/>
      <c r="AH53" s="31">
        <f t="shared" si="10"/>
        <v>0</v>
      </c>
      <c r="AI53" s="11">
        <f t="shared" si="8"/>
        <v>0</v>
      </c>
      <c r="AJ53" s="11">
        <f t="shared" si="11"/>
        <v>0</v>
      </c>
    </row>
    <row r="54" spans="1:36" s="11" customFormat="1" ht="9" customHeight="1">
      <c r="A54" s="33"/>
      <c r="B54" s="15"/>
      <c r="C54" s="19" t="s">
        <v>50</v>
      </c>
      <c r="D54" s="14"/>
      <c r="E54" s="61"/>
      <c r="F54" s="92">
        <f>IF(D54="",0,VLOOKUP(D54,$AB$2:$AF$51,5))</f>
        <v>0</v>
      </c>
      <c r="G54" s="67">
        <f t="shared" si="9"/>
        <v>0</v>
      </c>
      <c r="H54" s="93">
        <f>SUM(G51:G55)</f>
        <v>0</v>
      </c>
      <c r="I54" s="14"/>
      <c r="J54" s="14"/>
      <c r="K54" s="93">
        <f>IF(J54="",0,((H54/3600)/(((AH54/1000)^2)*0.785398163)))</f>
        <v>0</v>
      </c>
      <c r="L54" s="92">
        <f>IF(J54="",0,(((AJ54/(AH54/1000))*K54^2*(0.79/2))/100))</f>
        <v>0</v>
      </c>
      <c r="M54" s="67">
        <f>I54*L54</f>
        <v>0</v>
      </c>
      <c r="N54" s="61"/>
      <c r="O54" s="105">
        <f>IF(N54=0,0,(K54^2*0.003972*N54))</f>
        <v>0</v>
      </c>
      <c r="P54" s="46"/>
      <c r="Q54" s="100">
        <f>-0.04*P54</f>
        <v>0</v>
      </c>
      <c r="R54" s="102">
        <f>SUM(Q54+O54+M54)</f>
        <v>0</v>
      </c>
      <c r="S54" s="83"/>
      <c r="AB54" s="46"/>
      <c r="AC54" s="46"/>
      <c r="AD54" s="46"/>
      <c r="AE54" s="46"/>
      <c r="AF54" s="46"/>
      <c r="AH54" s="31">
        <f t="shared" si="10"/>
        <v>0</v>
      </c>
      <c r="AI54" s="11">
        <f t="shared" si="8"/>
        <v>0</v>
      </c>
      <c r="AJ54" s="11">
        <f t="shared" si="11"/>
        <v>0</v>
      </c>
    </row>
    <row r="55" spans="1:36" s="11" customFormat="1" ht="9" customHeight="1">
      <c r="A55" s="33"/>
      <c r="B55" s="16"/>
      <c r="C55" s="17"/>
      <c r="D55" s="17"/>
      <c r="E55" s="53"/>
      <c r="F55" s="57"/>
      <c r="G55" s="67">
        <f t="shared" si="9"/>
        <v>0</v>
      </c>
      <c r="H55" s="95"/>
      <c r="I55" s="17"/>
      <c r="J55" s="17"/>
      <c r="K55" s="95"/>
      <c r="L55" s="97"/>
      <c r="M55" s="69"/>
      <c r="N55" s="53"/>
      <c r="O55" s="98"/>
      <c r="P55" s="53"/>
      <c r="Q55" s="94"/>
      <c r="R55" s="97"/>
      <c r="S55" s="84"/>
      <c r="AB55" s="46"/>
      <c r="AC55" s="46"/>
      <c r="AD55" s="46"/>
      <c r="AE55" s="46"/>
      <c r="AF55" s="46"/>
      <c r="AH55" s="31">
        <f t="shared" si="10"/>
        <v>0</v>
      </c>
      <c r="AI55" s="11">
        <f t="shared" si="8"/>
        <v>0</v>
      </c>
      <c r="AJ55" s="11">
        <f t="shared" si="11"/>
        <v>0</v>
      </c>
    </row>
    <row r="56" spans="1:36" s="11" customFormat="1" ht="9" customHeight="1">
      <c r="A56" s="33"/>
      <c r="B56" s="12"/>
      <c r="C56" s="20" t="s">
        <v>47</v>
      </c>
      <c r="D56" s="13"/>
      <c r="E56" s="60"/>
      <c r="F56" s="90">
        <f>IF(D56="",0,VLOOKUP(D56,$AB$2:$AC$51,2))</f>
        <v>0</v>
      </c>
      <c r="G56" s="68">
        <f t="shared" si="9"/>
        <v>0</v>
      </c>
      <c r="H56" s="91"/>
      <c r="I56" s="13"/>
      <c r="J56" s="13"/>
      <c r="K56" s="91"/>
      <c r="L56" s="20"/>
      <c r="M56" s="67"/>
      <c r="N56" s="60"/>
      <c r="O56" s="99"/>
      <c r="P56" s="46"/>
      <c r="Q56" s="100"/>
      <c r="R56" s="101"/>
      <c r="S56" s="83"/>
      <c r="AB56" s="46"/>
      <c r="AC56" s="46"/>
      <c r="AD56" s="46"/>
      <c r="AE56" s="46"/>
      <c r="AF56" s="46"/>
      <c r="AH56" s="31">
        <f t="shared" si="10"/>
        <v>0</v>
      </c>
      <c r="AI56" s="11">
        <f t="shared" si="8"/>
        <v>0</v>
      </c>
      <c r="AJ56" s="11">
        <f t="shared" si="11"/>
        <v>0</v>
      </c>
    </row>
    <row r="57" spans="1:36" s="11" customFormat="1" ht="9" customHeight="1">
      <c r="A57" s="33"/>
      <c r="B57" s="15"/>
      <c r="C57" s="19" t="s">
        <v>48</v>
      </c>
      <c r="D57" s="14"/>
      <c r="E57" s="61"/>
      <c r="F57" s="92">
        <f>IF(D57="",0,VLOOKUP(D57,$AB$2:$AD$51,3))</f>
        <v>0</v>
      </c>
      <c r="G57" s="67">
        <f t="shared" si="9"/>
        <v>0</v>
      </c>
      <c r="H57" s="93"/>
      <c r="I57" s="14"/>
      <c r="J57" s="14"/>
      <c r="K57" s="93"/>
      <c r="L57" s="19"/>
      <c r="M57" s="67"/>
      <c r="N57" s="61"/>
      <c r="O57" s="99"/>
      <c r="P57" s="46"/>
      <c r="Q57" s="100"/>
      <c r="R57" s="101"/>
      <c r="S57" s="83"/>
      <c r="AB57" s="46"/>
      <c r="AC57" s="46"/>
      <c r="AD57" s="46"/>
      <c r="AE57" s="46"/>
      <c r="AF57" s="46"/>
      <c r="AH57" s="31">
        <f t="shared" si="10"/>
        <v>0</v>
      </c>
      <c r="AI57" s="11">
        <f t="shared" si="8"/>
        <v>0</v>
      </c>
      <c r="AJ57" s="11">
        <f t="shared" si="11"/>
        <v>0</v>
      </c>
    </row>
    <row r="58" spans="1:36" s="11" customFormat="1" ht="9" customHeight="1">
      <c r="A58" s="33"/>
      <c r="B58" s="15"/>
      <c r="C58" s="19" t="s">
        <v>49</v>
      </c>
      <c r="D58" s="14"/>
      <c r="E58" s="61"/>
      <c r="F58" s="92">
        <f>IF(D58="",0,VLOOKUP(D58,$AB$2:$AE$51,4))</f>
        <v>0</v>
      </c>
      <c r="G58" s="67">
        <f t="shared" si="9"/>
        <v>0</v>
      </c>
      <c r="H58" s="93"/>
      <c r="I58" s="14"/>
      <c r="J58" s="14"/>
      <c r="K58" s="93"/>
      <c r="L58" s="19"/>
      <c r="M58" s="67"/>
      <c r="N58" s="61"/>
      <c r="O58" s="99"/>
      <c r="P58" s="46"/>
      <c r="Q58" s="100"/>
      <c r="R58" s="101"/>
      <c r="S58" s="83"/>
      <c r="AB58" s="46"/>
      <c r="AC58" s="46"/>
      <c r="AD58" s="46"/>
      <c r="AE58" s="46"/>
      <c r="AF58" s="46"/>
      <c r="AH58" s="31">
        <f t="shared" si="10"/>
        <v>0</v>
      </c>
      <c r="AI58" s="11">
        <f t="shared" si="8"/>
        <v>0</v>
      </c>
      <c r="AJ58" s="11">
        <f t="shared" si="11"/>
        <v>0</v>
      </c>
    </row>
    <row r="59" spans="1:36" s="11" customFormat="1" ht="9" customHeight="1">
      <c r="A59" s="33"/>
      <c r="B59" s="15"/>
      <c r="C59" s="19" t="s">
        <v>50</v>
      </c>
      <c r="D59" s="14"/>
      <c r="E59" s="61"/>
      <c r="F59" s="92">
        <f>IF(D59="",0,VLOOKUP(D59,$AB$2:$AF$51,5))</f>
        <v>0</v>
      </c>
      <c r="G59" s="67">
        <f t="shared" si="9"/>
        <v>0</v>
      </c>
      <c r="H59" s="93">
        <f>SUM(G56:G60)</f>
        <v>0</v>
      </c>
      <c r="I59" s="14"/>
      <c r="J59" s="14"/>
      <c r="K59" s="93">
        <f>IF(J59="",0,((H59/3600)/(((AH59/1000)^2)*0.785398163)))</f>
        <v>0</v>
      </c>
      <c r="L59" s="92">
        <f>IF(J59="",0,(((AJ59/(AH59/1000))*K59^2*(0.79/2))/100))</f>
        <v>0</v>
      </c>
      <c r="M59" s="67">
        <f>I59*L59</f>
        <v>0</v>
      </c>
      <c r="N59" s="61"/>
      <c r="O59" s="105">
        <f>IF(N59=0,0,(K59^2*0.003972*N59))</f>
        <v>0</v>
      </c>
      <c r="P59" s="46"/>
      <c r="Q59" s="100">
        <f>-0.04*P59</f>
        <v>0</v>
      </c>
      <c r="R59" s="102">
        <f>SUM(Q59+O59+M59)</f>
        <v>0</v>
      </c>
      <c r="S59" s="83"/>
      <c r="AB59" s="46"/>
      <c r="AC59" s="46"/>
      <c r="AD59" s="46"/>
      <c r="AE59" s="46"/>
      <c r="AF59" s="46"/>
      <c r="AH59" s="31">
        <f t="shared" si="10"/>
        <v>0</v>
      </c>
      <c r="AI59" s="11">
        <f aca="true" t="shared" si="12" ref="AI59:AI74">((K59*(AH59/1000))/0.0000149)</f>
        <v>0</v>
      </c>
      <c r="AJ59" s="11">
        <f t="shared" si="11"/>
        <v>0</v>
      </c>
    </row>
    <row r="60" spans="1:36" s="11" customFormat="1" ht="9" customHeight="1">
      <c r="A60" s="33"/>
      <c r="B60" s="16"/>
      <c r="C60" s="17"/>
      <c r="D60" s="17"/>
      <c r="E60" s="53"/>
      <c r="F60" s="57"/>
      <c r="G60" s="67">
        <f aca="true" t="shared" si="13" ref="G60:G75">(E60*F60)</f>
        <v>0</v>
      </c>
      <c r="H60" s="95"/>
      <c r="I60" s="17"/>
      <c r="J60" s="17"/>
      <c r="K60" s="95"/>
      <c r="L60" s="97"/>
      <c r="M60" s="69"/>
      <c r="N60" s="53"/>
      <c r="O60" s="98"/>
      <c r="P60" s="53"/>
      <c r="Q60" s="94"/>
      <c r="R60" s="97"/>
      <c r="S60" s="84"/>
      <c r="AB60" s="46"/>
      <c r="AC60" s="46"/>
      <c r="AD60" s="46"/>
      <c r="AE60" s="46"/>
      <c r="AF60" s="46"/>
      <c r="AH60" s="31">
        <f aca="true" t="shared" si="14" ref="AH60:AH75">DN(J60,$AH$2)</f>
        <v>0</v>
      </c>
      <c r="AI60" s="11">
        <f t="shared" si="12"/>
        <v>0</v>
      </c>
      <c r="AJ60" s="11">
        <f aca="true" t="shared" si="15" ref="AJ60:AJ75">IF(AI60=0,0,lambda($AI$2,AI60,AH60))</f>
        <v>0</v>
      </c>
    </row>
    <row r="61" spans="1:36" s="11" customFormat="1" ht="9" customHeight="1">
      <c r="A61" s="33"/>
      <c r="B61" s="12"/>
      <c r="C61" s="20" t="s">
        <v>47</v>
      </c>
      <c r="D61" s="13"/>
      <c r="E61" s="60"/>
      <c r="F61" s="90">
        <f>IF(D61="",0,VLOOKUP(D61,$AB$2:$AC$51,2))</f>
        <v>0</v>
      </c>
      <c r="G61" s="68">
        <f t="shared" si="13"/>
        <v>0</v>
      </c>
      <c r="H61" s="91"/>
      <c r="I61" s="13"/>
      <c r="J61" s="13"/>
      <c r="K61" s="91"/>
      <c r="L61" s="20"/>
      <c r="M61" s="67"/>
      <c r="N61" s="60"/>
      <c r="O61" s="99"/>
      <c r="P61" s="46"/>
      <c r="Q61" s="100"/>
      <c r="R61" s="101"/>
      <c r="S61" s="83"/>
      <c r="AB61" s="46"/>
      <c r="AC61" s="46"/>
      <c r="AD61" s="46"/>
      <c r="AE61" s="46"/>
      <c r="AF61" s="46"/>
      <c r="AH61" s="31">
        <f t="shared" si="14"/>
        <v>0</v>
      </c>
      <c r="AI61" s="11">
        <f t="shared" si="12"/>
        <v>0</v>
      </c>
      <c r="AJ61" s="11">
        <f t="shared" si="15"/>
        <v>0</v>
      </c>
    </row>
    <row r="62" spans="1:36" s="11" customFormat="1" ht="9" customHeight="1">
      <c r="A62" s="33"/>
      <c r="B62" s="15"/>
      <c r="C62" s="19" t="s">
        <v>48</v>
      </c>
      <c r="D62" s="14"/>
      <c r="E62" s="61"/>
      <c r="F62" s="92">
        <f>IF(D62="",0,VLOOKUP(D62,$AB$2:$AD$51,3))</f>
        <v>0</v>
      </c>
      <c r="G62" s="67">
        <f t="shared" si="13"/>
        <v>0</v>
      </c>
      <c r="H62" s="93"/>
      <c r="I62" s="14"/>
      <c r="J62" s="14"/>
      <c r="K62" s="93"/>
      <c r="L62" s="19"/>
      <c r="M62" s="67"/>
      <c r="N62" s="61"/>
      <c r="O62" s="99"/>
      <c r="P62" s="46"/>
      <c r="Q62" s="100"/>
      <c r="R62" s="101"/>
      <c r="S62" s="83"/>
      <c r="AB62" s="46"/>
      <c r="AC62" s="46"/>
      <c r="AD62" s="46"/>
      <c r="AE62" s="46"/>
      <c r="AF62" s="46"/>
      <c r="AH62" s="31">
        <f t="shared" si="14"/>
        <v>0</v>
      </c>
      <c r="AI62" s="11">
        <f t="shared" si="12"/>
        <v>0</v>
      </c>
      <c r="AJ62" s="11">
        <f t="shared" si="15"/>
        <v>0</v>
      </c>
    </row>
    <row r="63" spans="1:36" s="11" customFormat="1" ht="9" customHeight="1">
      <c r="A63" s="33"/>
      <c r="B63" s="15"/>
      <c r="C63" s="19" t="s">
        <v>49</v>
      </c>
      <c r="D63" s="14"/>
      <c r="E63" s="61"/>
      <c r="F63" s="92">
        <f>IF(D63="",0,VLOOKUP(D63,$AB$2:$AE$51,4))</f>
        <v>0</v>
      </c>
      <c r="G63" s="67">
        <f t="shared" si="13"/>
        <v>0</v>
      </c>
      <c r="H63" s="93"/>
      <c r="I63" s="14"/>
      <c r="J63" s="14"/>
      <c r="K63" s="93"/>
      <c r="L63" s="19"/>
      <c r="M63" s="67"/>
      <c r="N63" s="61"/>
      <c r="O63" s="99"/>
      <c r="P63" s="46"/>
      <c r="Q63" s="100"/>
      <c r="R63" s="101"/>
      <c r="S63" s="83"/>
      <c r="AB63" s="46"/>
      <c r="AC63" s="46"/>
      <c r="AD63" s="46"/>
      <c r="AE63" s="46"/>
      <c r="AF63" s="46"/>
      <c r="AH63" s="31">
        <f t="shared" si="14"/>
        <v>0</v>
      </c>
      <c r="AI63" s="11">
        <f t="shared" si="12"/>
        <v>0</v>
      </c>
      <c r="AJ63" s="11">
        <f t="shared" si="15"/>
        <v>0</v>
      </c>
    </row>
    <row r="64" spans="1:36" s="11" customFormat="1" ht="9" customHeight="1">
      <c r="A64" s="33"/>
      <c r="B64" s="15"/>
      <c r="C64" s="19" t="s">
        <v>50</v>
      </c>
      <c r="D64" s="14"/>
      <c r="E64" s="61"/>
      <c r="F64" s="92">
        <f>IF(D64="",0,VLOOKUP(D64,$AB$2:$AF$51,5))</f>
        <v>0</v>
      </c>
      <c r="G64" s="67">
        <f t="shared" si="13"/>
        <v>0</v>
      </c>
      <c r="H64" s="93">
        <f>SUM(G61:G65)</f>
        <v>0</v>
      </c>
      <c r="I64" s="14"/>
      <c r="J64" s="14"/>
      <c r="K64" s="93">
        <f>IF(J64="",0,((H64/3600)/(((AH64/1000)^2)*0.785398163)))</f>
        <v>0</v>
      </c>
      <c r="L64" s="92">
        <f>IF(J64="",0,(((AJ64/(AH64/1000))*K64^2*(0.79/2))/100))</f>
        <v>0</v>
      </c>
      <c r="M64" s="67">
        <f>I64*L64</f>
        <v>0</v>
      </c>
      <c r="N64" s="61"/>
      <c r="O64" s="105">
        <f>IF(N64=0,0,(K64^2*0.003972*N64))</f>
        <v>0</v>
      </c>
      <c r="P64" s="46"/>
      <c r="Q64" s="100">
        <f>-0.04*P64</f>
        <v>0</v>
      </c>
      <c r="R64" s="102">
        <f>SUM(Q64+O64+M64)</f>
        <v>0</v>
      </c>
      <c r="S64" s="83"/>
      <c r="AB64" s="46"/>
      <c r="AC64" s="46"/>
      <c r="AD64" s="46"/>
      <c r="AE64" s="46"/>
      <c r="AF64" s="46"/>
      <c r="AH64" s="31">
        <f t="shared" si="14"/>
        <v>0</v>
      </c>
      <c r="AI64" s="11">
        <f t="shared" si="12"/>
        <v>0</v>
      </c>
      <c r="AJ64" s="11">
        <f t="shared" si="15"/>
        <v>0</v>
      </c>
    </row>
    <row r="65" spans="1:36" s="11" customFormat="1" ht="9" customHeight="1">
      <c r="A65" s="33"/>
      <c r="B65" s="16"/>
      <c r="C65" s="17"/>
      <c r="D65" s="17"/>
      <c r="E65" s="53"/>
      <c r="F65" s="57"/>
      <c r="G65" s="67">
        <f t="shared" si="13"/>
        <v>0</v>
      </c>
      <c r="H65" s="95"/>
      <c r="I65" s="17"/>
      <c r="J65" s="17"/>
      <c r="K65" s="95"/>
      <c r="L65" s="97"/>
      <c r="M65" s="69"/>
      <c r="N65" s="53"/>
      <c r="O65" s="98"/>
      <c r="P65" s="53"/>
      <c r="Q65" s="94"/>
      <c r="R65" s="97"/>
      <c r="S65" s="84"/>
      <c r="AB65" s="46"/>
      <c r="AC65" s="46"/>
      <c r="AD65" s="46"/>
      <c r="AE65" s="46"/>
      <c r="AF65" s="46"/>
      <c r="AH65" s="31">
        <f t="shared" si="14"/>
        <v>0</v>
      </c>
      <c r="AI65" s="11">
        <f t="shared" si="12"/>
        <v>0</v>
      </c>
      <c r="AJ65" s="11">
        <f t="shared" si="15"/>
        <v>0</v>
      </c>
    </row>
    <row r="66" spans="1:36" s="11" customFormat="1" ht="11.25">
      <c r="A66" s="33"/>
      <c r="B66" s="12"/>
      <c r="C66" s="20" t="s">
        <v>47</v>
      </c>
      <c r="D66" s="13"/>
      <c r="E66" s="60"/>
      <c r="F66" s="90">
        <f>IF(D66="",0,VLOOKUP(D66,$AB$2:$AC$51,2))</f>
        <v>0</v>
      </c>
      <c r="G66" s="68">
        <f t="shared" si="13"/>
        <v>0</v>
      </c>
      <c r="H66" s="91"/>
      <c r="I66" s="13"/>
      <c r="J66" s="13"/>
      <c r="K66" s="91"/>
      <c r="L66" s="20"/>
      <c r="M66" s="67"/>
      <c r="N66" s="60"/>
      <c r="O66" s="99"/>
      <c r="P66" s="46"/>
      <c r="Q66" s="100"/>
      <c r="R66" s="101"/>
      <c r="S66" s="83"/>
      <c r="AB66" s="46"/>
      <c r="AC66" s="46"/>
      <c r="AD66" s="46"/>
      <c r="AE66" s="46"/>
      <c r="AF66" s="46"/>
      <c r="AH66" s="31">
        <f t="shared" si="14"/>
        <v>0</v>
      </c>
      <c r="AI66" s="11">
        <f t="shared" si="12"/>
        <v>0</v>
      </c>
      <c r="AJ66" s="11">
        <f t="shared" si="15"/>
        <v>0</v>
      </c>
    </row>
    <row r="67" spans="1:36" s="11" customFormat="1" ht="9.75" customHeight="1">
      <c r="A67" s="33"/>
      <c r="B67" s="15"/>
      <c r="C67" s="19" t="s">
        <v>48</v>
      </c>
      <c r="D67" s="14"/>
      <c r="E67" s="61"/>
      <c r="F67" s="92">
        <f>IF(D67="",0,VLOOKUP(D67,$AB$2:$AD$51,3))</f>
        <v>0</v>
      </c>
      <c r="G67" s="67">
        <f t="shared" si="13"/>
        <v>0</v>
      </c>
      <c r="H67" s="93"/>
      <c r="I67" s="14"/>
      <c r="J67" s="14"/>
      <c r="K67" s="93"/>
      <c r="L67" s="19"/>
      <c r="M67" s="67"/>
      <c r="N67" s="61"/>
      <c r="O67" s="99"/>
      <c r="P67" s="46"/>
      <c r="Q67" s="100"/>
      <c r="R67" s="101"/>
      <c r="S67" s="83"/>
      <c r="AB67" s="46"/>
      <c r="AC67" s="46"/>
      <c r="AD67" s="46"/>
      <c r="AE67" s="46"/>
      <c r="AF67" s="46"/>
      <c r="AH67" s="31">
        <f t="shared" si="14"/>
        <v>0</v>
      </c>
      <c r="AI67" s="11">
        <f t="shared" si="12"/>
        <v>0</v>
      </c>
      <c r="AJ67" s="11">
        <f t="shared" si="15"/>
        <v>0</v>
      </c>
    </row>
    <row r="68" spans="1:36" s="11" customFormat="1" ht="9.75" customHeight="1">
      <c r="A68" s="33"/>
      <c r="B68" s="15"/>
      <c r="C68" s="19" t="s">
        <v>49</v>
      </c>
      <c r="D68" s="14"/>
      <c r="E68" s="61"/>
      <c r="F68" s="92">
        <f>IF(D68="",0,VLOOKUP(D68,$AB$2:$AE$51,4))</f>
        <v>0</v>
      </c>
      <c r="G68" s="67">
        <f t="shared" si="13"/>
        <v>0</v>
      </c>
      <c r="H68" s="93"/>
      <c r="I68" s="14"/>
      <c r="J68" s="14"/>
      <c r="K68" s="93"/>
      <c r="L68" s="19"/>
      <c r="M68" s="67"/>
      <c r="N68" s="61"/>
      <c r="O68" s="99"/>
      <c r="P68" s="46"/>
      <c r="Q68" s="100"/>
      <c r="R68" s="101"/>
      <c r="S68" s="83"/>
      <c r="AB68" s="46"/>
      <c r="AC68" s="46"/>
      <c r="AD68" s="46"/>
      <c r="AE68" s="46"/>
      <c r="AF68" s="46"/>
      <c r="AH68" s="31">
        <f t="shared" si="14"/>
        <v>0</v>
      </c>
      <c r="AI68" s="11">
        <f t="shared" si="12"/>
        <v>0</v>
      </c>
      <c r="AJ68" s="11">
        <f t="shared" si="15"/>
        <v>0</v>
      </c>
    </row>
    <row r="69" spans="1:36" s="11" customFormat="1" ht="9.75" customHeight="1">
      <c r="A69" s="33"/>
      <c r="B69" s="15"/>
      <c r="C69" s="19" t="s">
        <v>50</v>
      </c>
      <c r="D69" s="14"/>
      <c r="E69" s="61"/>
      <c r="F69" s="92">
        <f>IF(D69="",0,VLOOKUP(D69,$AB$2:$AF$51,5))</f>
        <v>0</v>
      </c>
      <c r="G69" s="67">
        <f t="shared" si="13"/>
        <v>0</v>
      </c>
      <c r="H69" s="93">
        <f>SUM(G66:G70)</f>
        <v>0</v>
      </c>
      <c r="I69" s="14"/>
      <c r="J69" s="14"/>
      <c r="K69" s="93">
        <f>IF(J69="",0,((H69/3600)/(((AH69/1000)^2)*0.785398163)))</f>
        <v>0</v>
      </c>
      <c r="L69" s="92">
        <f>IF(J69="",0,(((AJ69/(AH69/1000))*K69^2*(0.79/2))/100))</f>
        <v>0</v>
      </c>
      <c r="M69" s="67">
        <f>I69*L69</f>
        <v>0</v>
      </c>
      <c r="N69" s="61"/>
      <c r="O69" s="105">
        <f>IF(N69=0,0,(K69^2*0.003972*N69))</f>
        <v>0</v>
      </c>
      <c r="P69" s="46"/>
      <c r="Q69" s="100">
        <f>-0.04*P69</f>
        <v>0</v>
      </c>
      <c r="R69" s="102">
        <f>SUM(Q69+O69+M69)</f>
        <v>0</v>
      </c>
      <c r="S69" s="83"/>
      <c r="AB69" s="46"/>
      <c r="AC69" s="46"/>
      <c r="AD69" s="46"/>
      <c r="AE69" s="46"/>
      <c r="AF69" s="46"/>
      <c r="AH69" s="31">
        <f t="shared" si="14"/>
        <v>0</v>
      </c>
      <c r="AI69" s="11">
        <f t="shared" si="12"/>
        <v>0</v>
      </c>
      <c r="AJ69" s="11">
        <f t="shared" si="15"/>
        <v>0</v>
      </c>
    </row>
    <row r="70" spans="1:36" s="11" customFormat="1" ht="9" customHeight="1">
      <c r="A70" s="33"/>
      <c r="B70" s="16"/>
      <c r="C70" s="17"/>
      <c r="D70" s="17"/>
      <c r="E70" s="53"/>
      <c r="F70" s="57"/>
      <c r="G70" s="67">
        <f t="shared" si="13"/>
        <v>0</v>
      </c>
      <c r="H70" s="95"/>
      <c r="I70" s="17"/>
      <c r="J70" s="17"/>
      <c r="K70" s="95"/>
      <c r="L70" s="97"/>
      <c r="M70" s="69"/>
      <c r="N70" s="53"/>
      <c r="O70" s="98"/>
      <c r="P70" s="53"/>
      <c r="Q70" s="94"/>
      <c r="R70" s="97"/>
      <c r="S70" s="84"/>
      <c r="AB70" s="46"/>
      <c r="AC70" s="46"/>
      <c r="AD70" s="46"/>
      <c r="AE70" s="46"/>
      <c r="AF70" s="46"/>
      <c r="AH70" s="31">
        <f t="shared" si="14"/>
        <v>0</v>
      </c>
      <c r="AI70" s="11">
        <f t="shared" si="12"/>
        <v>0</v>
      </c>
      <c r="AJ70" s="11">
        <f t="shared" si="15"/>
        <v>0</v>
      </c>
    </row>
    <row r="71" spans="1:36" s="18" customFormat="1" ht="9" customHeight="1">
      <c r="A71" s="34"/>
      <c r="B71" s="12"/>
      <c r="C71" s="20" t="s">
        <v>47</v>
      </c>
      <c r="D71" s="13"/>
      <c r="E71" s="60"/>
      <c r="F71" s="90">
        <f>IF(D71="",0,VLOOKUP(D71,$AB$2:$AC$51,2))</f>
        <v>0</v>
      </c>
      <c r="G71" s="68">
        <f t="shared" si="13"/>
        <v>0</v>
      </c>
      <c r="H71" s="91"/>
      <c r="I71" s="13"/>
      <c r="J71" s="13"/>
      <c r="K71" s="91"/>
      <c r="L71" s="20"/>
      <c r="M71" s="67"/>
      <c r="N71" s="60"/>
      <c r="O71" s="99"/>
      <c r="P71" s="47"/>
      <c r="Q71" s="100"/>
      <c r="R71" s="103"/>
      <c r="S71" s="85"/>
      <c r="AB71" s="47"/>
      <c r="AC71" s="47"/>
      <c r="AD71" s="47"/>
      <c r="AE71" s="47"/>
      <c r="AF71" s="47"/>
      <c r="AH71" s="31">
        <f t="shared" si="14"/>
        <v>0</v>
      </c>
      <c r="AI71" s="11">
        <f t="shared" si="12"/>
        <v>0</v>
      </c>
      <c r="AJ71" s="11">
        <f t="shared" si="15"/>
        <v>0</v>
      </c>
    </row>
    <row r="72" spans="1:36" s="18" customFormat="1" ht="9" customHeight="1">
      <c r="A72" s="34"/>
      <c r="B72" s="15"/>
      <c r="C72" s="19" t="s">
        <v>48</v>
      </c>
      <c r="D72" s="14"/>
      <c r="E72" s="61"/>
      <c r="F72" s="92">
        <f>IF(D72="",0,VLOOKUP(D72,$AB$2:$AD$51,3))</f>
        <v>0</v>
      </c>
      <c r="G72" s="67">
        <f t="shared" si="13"/>
        <v>0</v>
      </c>
      <c r="H72" s="93"/>
      <c r="I72" s="14"/>
      <c r="J72" s="14"/>
      <c r="K72" s="93"/>
      <c r="L72" s="19"/>
      <c r="M72" s="67"/>
      <c r="N72" s="61"/>
      <c r="O72" s="99"/>
      <c r="P72" s="47"/>
      <c r="Q72" s="100"/>
      <c r="R72" s="103"/>
      <c r="S72" s="85"/>
      <c r="AB72" s="47"/>
      <c r="AC72" s="47"/>
      <c r="AD72" s="47"/>
      <c r="AE72" s="47"/>
      <c r="AF72" s="47"/>
      <c r="AH72" s="31">
        <f t="shared" si="14"/>
        <v>0</v>
      </c>
      <c r="AI72" s="11">
        <f t="shared" si="12"/>
        <v>0</v>
      </c>
      <c r="AJ72" s="11">
        <f t="shared" si="15"/>
        <v>0</v>
      </c>
    </row>
    <row r="73" spans="1:36" s="18" customFormat="1" ht="9" customHeight="1">
      <c r="A73" s="34"/>
      <c r="B73" s="15"/>
      <c r="C73" s="19" t="s">
        <v>49</v>
      </c>
      <c r="D73" s="14"/>
      <c r="E73" s="61"/>
      <c r="F73" s="92">
        <f>IF(D73="",0,VLOOKUP(D73,$AB$2:$AE$51,4))</f>
        <v>0</v>
      </c>
      <c r="G73" s="67">
        <f t="shared" si="13"/>
        <v>0</v>
      </c>
      <c r="H73" s="93"/>
      <c r="I73" s="14"/>
      <c r="J73" s="14"/>
      <c r="K73" s="93"/>
      <c r="L73" s="19"/>
      <c r="M73" s="67"/>
      <c r="N73" s="61"/>
      <c r="O73" s="99"/>
      <c r="P73" s="47"/>
      <c r="Q73" s="100"/>
      <c r="R73" s="103"/>
      <c r="S73" s="85"/>
      <c r="AB73" s="47"/>
      <c r="AC73" s="47"/>
      <c r="AD73" s="47"/>
      <c r="AE73" s="47"/>
      <c r="AF73" s="47"/>
      <c r="AH73" s="31">
        <f t="shared" si="14"/>
        <v>0</v>
      </c>
      <c r="AI73" s="11">
        <f t="shared" si="12"/>
        <v>0</v>
      </c>
      <c r="AJ73" s="11">
        <f t="shared" si="15"/>
        <v>0</v>
      </c>
    </row>
    <row r="74" spans="1:36" s="18" customFormat="1" ht="9" customHeight="1">
      <c r="A74" s="34"/>
      <c r="B74" s="15"/>
      <c r="C74" s="19" t="s">
        <v>50</v>
      </c>
      <c r="D74" s="14"/>
      <c r="E74" s="61"/>
      <c r="F74" s="92">
        <f>IF(D74="",0,VLOOKUP(D74,$AB$2:$AF$51,5))</f>
        <v>0</v>
      </c>
      <c r="G74" s="67">
        <f t="shared" si="13"/>
        <v>0</v>
      </c>
      <c r="H74" s="93">
        <f>SUM(G71:G75)</f>
        <v>0</v>
      </c>
      <c r="I74" s="14"/>
      <c r="J74" s="14"/>
      <c r="K74" s="93">
        <f>IF(J74="",0,((H74/3600)/(((AH74/1000)^2)*0.785398163)))</f>
        <v>0</v>
      </c>
      <c r="L74" s="92">
        <f>IF(J74="",0,(((AJ74/(AH74/1000))*K74^2*(0.79/2))/100))</f>
        <v>0</v>
      </c>
      <c r="M74" s="67">
        <f>I74*L74</f>
        <v>0</v>
      </c>
      <c r="N74" s="61"/>
      <c r="O74" s="105">
        <f>IF(N74=0,0,(K74^2*0.003972*N74))</f>
        <v>0</v>
      </c>
      <c r="P74" s="47"/>
      <c r="Q74" s="100">
        <f>-0.04*P74</f>
        <v>0</v>
      </c>
      <c r="R74" s="102">
        <f>SUM(Q74+O74+M74)</f>
        <v>0</v>
      </c>
      <c r="S74" s="85"/>
      <c r="AB74" s="47"/>
      <c r="AC74" s="47"/>
      <c r="AD74" s="47"/>
      <c r="AE74" s="47"/>
      <c r="AF74" s="47"/>
      <c r="AH74" s="31">
        <f t="shared" si="14"/>
        <v>0</v>
      </c>
      <c r="AI74" s="11">
        <f t="shared" si="12"/>
        <v>0</v>
      </c>
      <c r="AJ74" s="11">
        <f t="shared" si="15"/>
        <v>0</v>
      </c>
    </row>
    <row r="75" spans="1:36" s="18" customFormat="1" ht="9" customHeight="1">
      <c r="A75" s="35"/>
      <c r="B75" s="16"/>
      <c r="C75" s="17"/>
      <c r="D75" s="17"/>
      <c r="E75" s="53"/>
      <c r="F75" s="57"/>
      <c r="G75" s="69">
        <f t="shared" si="13"/>
        <v>0</v>
      </c>
      <c r="H75" s="95"/>
      <c r="I75" s="17"/>
      <c r="J75" s="17"/>
      <c r="K75" s="95"/>
      <c r="L75" s="97"/>
      <c r="M75" s="69"/>
      <c r="N75" s="53"/>
      <c r="O75" s="98"/>
      <c r="P75" s="54"/>
      <c r="Q75" s="94"/>
      <c r="R75" s="104"/>
      <c r="S75" s="86"/>
      <c r="AB75" s="47"/>
      <c r="AC75" s="47"/>
      <c r="AD75" s="47"/>
      <c r="AE75" s="47"/>
      <c r="AF75" s="47"/>
      <c r="AH75" s="31">
        <f t="shared" si="14"/>
        <v>0</v>
      </c>
      <c r="AI75" s="11">
        <f>((K75*(AH75/1000))/0.0000149)</f>
        <v>0</v>
      </c>
      <c r="AJ75" s="11">
        <f t="shared" si="15"/>
        <v>0</v>
      </c>
    </row>
    <row r="76" spans="5:34" s="18" customFormat="1" ht="12.75">
      <c r="E76" s="47"/>
      <c r="G76" s="70"/>
      <c r="K76" s="81"/>
      <c r="M76" s="47"/>
      <c r="P76" s="47"/>
      <c r="Q76" s="58"/>
      <c r="AB76" s="47"/>
      <c r="AC76" s="47"/>
      <c r="AD76" s="47"/>
      <c r="AE76" s="47"/>
      <c r="AF76" s="47"/>
      <c r="AH76" s="47"/>
    </row>
  </sheetData>
  <printOptions gridLines="1" horizontalCentered="1"/>
  <pageMargins left="0.1968503937007874" right="0.1968503937007874" top="0.5905511811023623" bottom="0.5905511811023623" header="0" footer="0.31496062992125984"/>
  <pageSetup horizontalDpi="300" verticalDpi="300" orientation="portrait" paperSize="9" r:id="rId2"/>
  <headerFooter alignWithMargins="0">
    <oddFooter>&amp;CGasdimensionierung&amp;RSeite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Gasdimensionierung</dc:title>
  <dc:subject/>
  <dc:creator>Mario Kraus</dc:creator>
  <cp:keywords/>
  <dc:description/>
  <cp:lastModifiedBy>Client00</cp:lastModifiedBy>
  <dcterms:created xsi:type="dcterms:W3CDTF">1999-12-22T10:01:32Z</dcterms:created>
  <dcterms:modified xsi:type="dcterms:W3CDTF">1999-12-22T10:01:34Z</dcterms:modified>
  <cp:category/>
  <cp:version/>
  <cp:contentType/>
  <cp:contentStatus/>
</cp:coreProperties>
</file>